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Area" localSheetId="0">'ЗФ'!$A$1:$F$95</definedName>
    <definedName name="_xlnm.Print_Area" localSheetId="1">'СФ'!$A$2:$F$68</definedName>
  </definedNames>
  <calcPr fullCalcOnLoad="1"/>
</workbook>
</file>

<file path=xl/sharedStrings.xml><?xml version="1.0" encoding="utf-8"?>
<sst xmlns="http://schemas.openxmlformats.org/spreadsheetml/2006/main" count="304" uniqueCount="204">
  <si>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</si>
  <si>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</si>
  <si>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</si>
  <si>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</si>
  <si>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</si>
  <si>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</si>
  <si>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</si>
  <si>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</si>
  <si>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</si>
  <si>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</si>
  <si>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</si>
  <si>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</si>
  <si>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</si>
  <si>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</si>
  <si>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</si>
  <si>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</si>
  <si>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</si>
  <si>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</si>
  <si>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</si>
  <si>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</si>
  <si>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</si>
  <si>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</si>
  <si>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</si>
  <si>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</si>
  <si>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</si>
  <si>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</si>
  <si>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</si>
  <si>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</si>
  <si>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</si>
  <si>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</si>
  <si>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</si>
  <si>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</si>
  <si>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</si>
  <si>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</si>
  <si>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</si>
  <si>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</si>
  <si>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</si>
  <si>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</si>
  <si>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</si>
  <si>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</si>
  <si>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</si>
  <si>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</si>
  <si>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</si>
  <si>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>Начальник фінансового управління</t>
  </si>
  <si>
    <t>виконавчого комітету міської ради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</si>
  <si>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</si>
  <si>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</si>
  <si>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</si>
  <si>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</si>
  <si>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</si>
  <si>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</si>
  <si>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Валентина КРАВЧУК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</si>
  <si>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</si>
  <si>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</si>
  <si>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</si>
  <si>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</si>
  <si>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</si>
  <si>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</si>
  <si>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</si>
  <si>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</si>
  <si>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</si>
  <si>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</si>
  <si>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</si>
  <si>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</si>
  <si>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</si>
  <si>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</si>
  <si>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</si>
  <si>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</si>
  <si>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</si>
  <si>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Касові видатки за січень - березень                2021 року</t>
  </si>
  <si>
    <t>Розроблення схем планування та забудови територій (містобудівної документації)</t>
  </si>
  <si>
    <t>Проведення експертної грошової оцінки земельної ділянки чи права на неї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</si>
  <si>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</si>
  <si>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</si>
  <si>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Будівництво-1 медичних установ та закладів</t>
  </si>
  <si>
    <t>Будівництво-1 установ та закладів культури</t>
  </si>
  <si>
    <t>Будівництво-1 інших об`єктів комунальної власності</t>
  </si>
  <si>
    <t xml:space="preserve">Затверджено з урахуванням змін                              на 2021 рік 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</si>
  <si>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</si>
  <si>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</si>
  <si>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</si>
  <si>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</si>
  <si>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 xml:space="preserve">про виконання  бюджету Нетішинської міської ТГ за січень-березень 2021 року 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</si>
  <si>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</si>
  <si>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</si>
  <si>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</si>
  <si>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</si>
  <si>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</si>
  <si>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</si>
  <si>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</si>
  <si>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</si>
  <si>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</si>
  <si>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</si>
  <si>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</si>
  <si>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</si>
  <si>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</si>
  <si>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0212144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</si>
  <si>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</si>
  <si>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</si>
  <si>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</si>
  <si>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</si>
  <si>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</si>
  <si>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</si>
  <si>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</si>
  <si>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</si>
  <si>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</si>
  <si>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</si>
  <si>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</si>
  <si>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</si>
  <si>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</si>
  <si>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</si>
  <si>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</si>
  <si>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</si>
  <si>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</si>
  <si>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</si>
  <si>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</si>
  <si>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</si>
  <si>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</si>
  <si>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</si>
  <si>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</si>
  <si>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</si>
  <si>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</si>
  <si>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</si>
  <si>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</si>
  <si>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</si>
  <si>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</si>
  <si>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</si>
  <si>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</si>
  <si>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</si>
  <si>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</si>
  <si>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</si>
  <si>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</si>
  <si>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</si>
  <si>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</si>
  <si>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</si>
  <si>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</si>
  <si>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</si>
  <si>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</si>
  <si>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</si>
  <si>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</si>
  <si>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</si>
  <si>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</si>
  <si>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</si>
  <si>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</si>
  <si>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</si>
  <si>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</si>
  <si>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</si>
  <si>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</si>
  <si>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</si>
  <si>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</si>
  <si>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</si>
  <si>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</si>
  <si>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</si>
  <si>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</si>
  <si>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</si>
  <si>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</si>
  <si>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</si>
  <si>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</si>
  <si>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</si>
  <si>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</si>
  <si>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</si>
  <si>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</si>
  <si>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</si>
  <si>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</si>
  <si>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</si>
  <si>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</si>
  <si>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</si>
  <si>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</si>
  <si>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</si>
  <si>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</si>
  <si>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</si>
  <si>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</si>
  <si>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</si>
  <si>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</si>
  <si>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</si>
  <si>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</si>
  <si>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</si>
  <si>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</si>
  <si>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</si>
  <si>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</si>
  <si>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</si>
  <si>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021'6030</t>
  </si>
  <si>
    <t>0217350</t>
  </si>
  <si>
    <t>0217650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</si>
  <si>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</si>
  <si>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</si>
  <si>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</si>
  <si>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</si>
  <si>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</si>
  <si>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1511070</t>
  </si>
  <si>
    <t>1512020</t>
  </si>
  <si>
    <t>1517321</t>
  </si>
  <si>
    <t>1517324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</si>
  <si>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</si>
  <si>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</si>
  <si>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</si>
  <si>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</si>
  <si>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</si>
  <si>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</si>
  <si>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</si>
  <si>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</si>
  <si>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</si>
  <si>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>Рішення десятої сесії</t>
  </si>
  <si>
    <t>28.05.2021 № 10/590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</si>
</sst>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21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5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view="pageBreakPreview" zoomScaleSheetLayoutView="100" zoomScalePageLayoutView="0" workbookViewId="0" topLeftCell="A1">
      <selection activeCell="B4" sqref="B4"/>
    </sheetView>
  </sheetViews>
  <sheetFormatPr defaultColWidth="9.125" defaultRowHeight="12.75"/>
  <cols>
    <col min="1" max="1" width="10.00390625" style="1" customWidth="1"/>
    <col min="2" max="2" width="48.125" style="1" customWidth="1"/>
    <col min="3" max="3" width="13.1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5"/>
      <c r="C1" s="68" t="s">
        <v>49</v>
      </c>
      <c r="D1" s="68"/>
      <c r="E1" s="36"/>
      <c r="F1" s="36"/>
      <c r="G1" s="9"/>
    </row>
    <row r="2" spans="2:7" ht="16.5">
      <c r="B2" s="35"/>
      <c r="C2" s="51" t="s">
        <v>78</v>
      </c>
      <c r="D2" s="51"/>
      <c r="E2" s="51"/>
      <c r="F2" s="51"/>
      <c r="G2" s="9"/>
    </row>
    <row r="3" spans="2:7" ht="15.75" customHeight="1">
      <c r="B3" s="35"/>
      <c r="C3" s="51" t="s">
        <v>202</v>
      </c>
      <c r="D3" s="51"/>
      <c r="E3" s="51"/>
      <c r="F3" s="51"/>
      <c r="G3" s="2"/>
    </row>
    <row r="4" spans="2:7" ht="15.75" customHeight="1">
      <c r="B4" s="35"/>
      <c r="C4" s="68" t="s">
        <v>79</v>
      </c>
      <c r="D4" s="68"/>
      <c r="E4" s="68"/>
      <c r="F4" s="68"/>
      <c r="G4" s="2"/>
    </row>
    <row r="5" spans="2:6" ht="18.75" customHeight="1">
      <c r="B5" s="35"/>
      <c r="C5" s="51" t="s">
        <v>203</v>
      </c>
      <c r="D5" s="51"/>
      <c r="E5" s="51"/>
      <c r="F5" s="51"/>
    </row>
    <row r="6" spans="1:6" ht="16.5">
      <c r="A6" s="69" t="s">
        <v>2</v>
      </c>
      <c r="B6" s="70"/>
      <c r="C6" s="70"/>
      <c r="D6" s="70"/>
      <c r="E6" s="70"/>
      <c r="F6" s="70"/>
    </row>
    <row r="7" spans="1:6" ht="16.5">
      <c r="A7" s="69" t="s">
        <v>82</v>
      </c>
      <c r="B7" s="70"/>
      <c r="C7" s="70"/>
      <c r="D7" s="70"/>
      <c r="E7" s="70"/>
      <c r="F7" s="70"/>
    </row>
    <row r="8" spans="1:6" ht="21.75" customHeight="1">
      <c r="A8" s="62" t="s">
        <v>83</v>
      </c>
      <c r="B8" s="62"/>
      <c r="C8" s="63"/>
      <c r="D8" s="64"/>
      <c r="E8" s="13"/>
      <c r="F8" s="14"/>
    </row>
    <row r="9" spans="1:6" ht="57.75" customHeight="1">
      <c r="A9" s="57" t="s">
        <v>197</v>
      </c>
      <c r="B9" s="5" t="s">
        <v>45</v>
      </c>
      <c r="C9" s="57" t="s">
        <v>77</v>
      </c>
      <c r="D9" s="57" t="s">
        <v>69</v>
      </c>
      <c r="E9" s="56" t="s">
        <v>0</v>
      </c>
      <c r="F9" s="56" t="s">
        <v>1</v>
      </c>
    </row>
    <row r="10" spans="1:6" ht="12.75">
      <c r="A10" s="15" t="s">
        <v>3</v>
      </c>
      <c r="B10" s="16">
        <v>2</v>
      </c>
      <c r="C10" s="17">
        <v>3</v>
      </c>
      <c r="D10" s="17">
        <v>4</v>
      </c>
      <c r="E10" s="18" t="s">
        <v>4</v>
      </c>
      <c r="F10" s="18" t="s">
        <v>5</v>
      </c>
    </row>
    <row r="11" spans="1:6" ht="26.25" customHeight="1">
      <c r="A11" s="44" t="s">
        <v>85</v>
      </c>
      <c r="B11" s="45" t="s">
        <v>88</v>
      </c>
      <c r="C11" s="25">
        <f>C12</f>
        <v>109152489</v>
      </c>
      <c r="D11" s="25">
        <f>D12</f>
        <v>26190652.080000002</v>
      </c>
      <c r="E11" s="25">
        <f>E12</f>
        <v>-82961836.92</v>
      </c>
      <c r="F11" s="26">
        <f>F12</f>
        <v>23.99455323460375</v>
      </c>
    </row>
    <row r="12" spans="1:6" ht="30.75" customHeight="1">
      <c r="A12" s="44" t="s">
        <v>86</v>
      </c>
      <c r="B12" s="45" t="s">
        <v>87</v>
      </c>
      <c r="C12" s="25">
        <f>C13+C14+C15+C16+C17+C18+C19+C20+C21+C22+C23+C24+C25+C26+C27+C28+C29+C30+C31+C32+C33</f>
        <v>109152489</v>
      </c>
      <c r="D12" s="25">
        <f>D13+D14+D15+D16+D17+D18+D19+D20+D21+D22+D23+D24+D25+D26+D27+D28+D29+D30+D31+D32+D33</f>
        <v>26190652.080000002</v>
      </c>
      <c r="E12" s="25">
        <f>D12-C12</f>
        <v>-82961836.92</v>
      </c>
      <c r="F12" s="26">
        <f>D12/C12*100</f>
        <v>23.99455323460375</v>
      </c>
    </row>
    <row r="13" spans="1:6" ht="48.75" customHeight="1">
      <c r="A13" s="65" t="s">
        <v>92</v>
      </c>
      <c r="B13" s="11" t="s">
        <v>6</v>
      </c>
      <c r="C13" s="60">
        <v>33876415</v>
      </c>
      <c r="D13" s="58">
        <v>8805888.570000002</v>
      </c>
      <c r="E13" s="22">
        <f aca="true" t="shared" si="0" ref="E13:E32">D13-C13</f>
        <v>-25070526.43</v>
      </c>
      <c r="F13" s="23">
        <f aca="true" t="shared" si="1" ref="F13:F33">SUM(D13/C13*100)</f>
        <v>25.994157203470326</v>
      </c>
    </row>
    <row r="14" spans="1:6" ht="13.5" customHeight="1">
      <c r="A14" s="65" t="s">
        <v>93</v>
      </c>
      <c r="B14" s="11" t="s">
        <v>7</v>
      </c>
      <c r="C14" s="60">
        <v>730800</v>
      </c>
      <c r="D14" s="58">
        <v>137400</v>
      </c>
      <c r="E14" s="22">
        <f t="shared" si="0"/>
        <v>-593400</v>
      </c>
      <c r="F14" s="23">
        <f t="shared" si="1"/>
        <v>18.801313628899834</v>
      </c>
    </row>
    <row r="15" spans="1:6" ht="13.5" customHeight="1">
      <c r="A15" s="65" t="s">
        <v>94</v>
      </c>
      <c r="B15" s="11" t="s">
        <v>8</v>
      </c>
      <c r="C15" s="60">
        <f>12439528+1636333</f>
        <v>14075861</v>
      </c>
      <c r="D15" s="58">
        <v>6370961.95</v>
      </c>
      <c r="E15" s="22">
        <f t="shared" si="0"/>
        <v>-7704899.05</v>
      </c>
      <c r="F15" s="23">
        <f t="shared" si="1"/>
        <v>45.26161454706039</v>
      </c>
    </row>
    <row r="16" spans="1:6" ht="33.75" customHeight="1">
      <c r="A16" s="65" t="s">
        <v>95</v>
      </c>
      <c r="B16" s="11" t="s">
        <v>9</v>
      </c>
      <c r="C16" s="60">
        <v>1659256</v>
      </c>
      <c r="D16" s="58">
        <v>395605.49</v>
      </c>
      <c r="E16" s="22">
        <f t="shared" si="0"/>
        <v>-1263650.51</v>
      </c>
      <c r="F16" s="23">
        <f t="shared" si="1"/>
        <v>23.842341989421765</v>
      </c>
    </row>
    <row r="17" spans="1:6" ht="27" customHeight="1">
      <c r="A17" s="65" t="s">
        <v>96</v>
      </c>
      <c r="B17" s="11" t="s">
        <v>10</v>
      </c>
      <c r="C17" s="60">
        <f>627300</f>
        <v>627300</v>
      </c>
      <c r="D17" s="58">
        <v>207196.09</v>
      </c>
      <c r="E17" s="22">
        <f t="shared" si="0"/>
        <v>-420103.91000000003</v>
      </c>
      <c r="F17" s="23">
        <f t="shared" si="1"/>
        <v>33.029824645305276</v>
      </c>
    </row>
    <row r="18" spans="1:6" ht="21.75" customHeight="1">
      <c r="A18" s="65" t="s">
        <v>97</v>
      </c>
      <c r="B18" s="11" t="s">
        <v>11</v>
      </c>
      <c r="C18" s="60">
        <v>122000</v>
      </c>
      <c r="D18" s="58">
        <v>0</v>
      </c>
      <c r="E18" s="22">
        <f t="shared" si="0"/>
        <v>-122000</v>
      </c>
      <c r="F18" s="23">
        <f t="shared" si="1"/>
        <v>0</v>
      </c>
    </row>
    <row r="19" spans="1:6" ht="13.5" customHeight="1">
      <c r="A19" s="65" t="s">
        <v>98</v>
      </c>
      <c r="B19" s="11" t="s">
        <v>12</v>
      </c>
      <c r="C19" s="60">
        <v>139500</v>
      </c>
      <c r="D19" s="58">
        <v>67500</v>
      </c>
      <c r="E19" s="22">
        <f t="shared" si="0"/>
        <v>-72000</v>
      </c>
      <c r="F19" s="23">
        <f t="shared" si="1"/>
        <v>48.38709677419355</v>
      </c>
    </row>
    <row r="20" spans="1:6" ht="49.5" customHeight="1">
      <c r="A20" s="65" t="s">
        <v>99</v>
      </c>
      <c r="B20" s="11" t="s">
        <v>13</v>
      </c>
      <c r="C20" s="60">
        <v>110000</v>
      </c>
      <c r="D20" s="58">
        <v>0</v>
      </c>
      <c r="E20" s="22">
        <f t="shared" si="0"/>
        <v>-110000</v>
      </c>
      <c r="F20" s="23">
        <f t="shared" si="1"/>
        <v>0</v>
      </c>
    </row>
    <row r="21" spans="1:6" ht="26.25" customHeight="1">
      <c r="A21" s="61" t="s">
        <v>100</v>
      </c>
      <c r="B21" s="11" t="s">
        <v>14</v>
      </c>
      <c r="C21" s="60">
        <v>743000</v>
      </c>
      <c r="D21" s="58">
        <v>137000</v>
      </c>
      <c r="E21" s="22">
        <f t="shared" si="0"/>
        <v>-606000</v>
      </c>
      <c r="F21" s="23">
        <f t="shared" si="1"/>
        <v>18.438761776581426</v>
      </c>
    </row>
    <row r="22" spans="1:6" ht="25.5">
      <c r="A22" s="65" t="s">
        <v>101</v>
      </c>
      <c r="B22" s="11" t="s">
        <v>15</v>
      </c>
      <c r="C22" s="60">
        <v>800000</v>
      </c>
      <c r="D22" s="58">
        <v>45590.65</v>
      </c>
      <c r="E22" s="22">
        <f t="shared" si="0"/>
        <v>-754409.35</v>
      </c>
      <c r="F22" s="23">
        <f t="shared" si="1"/>
        <v>5.69883125</v>
      </c>
    </row>
    <row r="23" spans="1:6" ht="25.5">
      <c r="A23" s="65" t="s">
        <v>102</v>
      </c>
      <c r="B23" s="11" t="s">
        <v>16</v>
      </c>
      <c r="C23" s="60">
        <v>200000</v>
      </c>
      <c r="D23" s="58">
        <v>31332.48</v>
      </c>
      <c r="E23" s="22">
        <f t="shared" si="0"/>
        <v>-168667.52</v>
      </c>
      <c r="F23" s="23">
        <f t="shared" si="1"/>
        <v>15.66624</v>
      </c>
    </row>
    <row r="24" spans="1:6" ht="13.5" customHeight="1">
      <c r="A24" s="61" t="s">
        <v>103</v>
      </c>
      <c r="B24" s="11" t="s">
        <v>50</v>
      </c>
      <c r="C24" s="60">
        <v>300000</v>
      </c>
      <c r="D24" s="58">
        <v>0</v>
      </c>
      <c r="E24" s="22">
        <f t="shared" si="0"/>
        <v>-300000</v>
      </c>
      <c r="F24" s="23">
        <f t="shared" si="1"/>
        <v>0</v>
      </c>
    </row>
    <row r="25" spans="1:6" ht="13.5" customHeight="1">
      <c r="A25" s="65" t="s">
        <v>104</v>
      </c>
      <c r="B25" s="11" t="s">
        <v>52</v>
      </c>
      <c r="C25" s="60">
        <v>5359</v>
      </c>
      <c r="D25" s="58">
        <v>0</v>
      </c>
      <c r="E25" s="22">
        <f t="shared" si="0"/>
        <v>-5359</v>
      </c>
      <c r="F25" s="23">
        <f t="shared" si="1"/>
        <v>0</v>
      </c>
    </row>
    <row r="26" spans="1:6" ht="13.5" customHeight="1">
      <c r="A26" s="61" t="s">
        <v>105</v>
      </c>
      <c r="B26" s="11" t="s">
        <v>17</v>
      </c>
      <c r="C26" s="60">
        <v>37569735</v>
      </c>
      <c r="D26" s="58">
        <v>8948375.5</v>
      </c>
      <c r="E26" s="22">
        <f t="shared" si="0"/>
        <v>-28621359.5</v>
      </c>
      <c r="F26" s="23">
        <f t="shared" si="1"/>
        <v>23.818042634583396</v>
      </c>
    </row>
    <row r="27" spans="1:6" ht="13.5" customHeight="1">
      <c r="A27" s="61" t="s">
        <v>106</v>
      </c>
      <c r="B27" s="11" t="s">
        <v>18</v>
      </c>
      <c r="C27" s="60">
        <v>530000</v>
      </c>
      <c r="D27" s="58">
        <v>16000</v>
      </c>
      <c r="E27" s="22">
        <f t="shared" si="0"/>
        <v>-514000</v>
      </c>
      <c r="F27" s="23">
        <f t="shared" si="1"/>
        <v>3.018867924528302</v>
      </c>
    </row>
    <row r="28" spans="1:6" ht="13.5" customHeight="1">
      <c r="A28" s="65" t="s">
        <v>107</v>
      </c>
      <c r="B28" s="11" t="s">
        <v>19</v>
      </c>
      <c r="C28" s="60">
        <v>2516975</v>
      </c>
      <c r="D28" s="58">
        <v>511806.56</v>
      </c>
      <c r="E28" s="22">
        <f t="shared" si="0"/>
        <v>-2005168.44</v>
      </c>
      <c r="F28" s="23">
        <f t="shared" si="1"/>
        <v>20.334193227982002</v>
      </c>
    </row>
    <row r="29" spans="1:6" ht="27" customHeight="1">
      <c r="A29" s="61" t="s">
        <v>108</v>
      </c>
      <c r="B29" s="11" t="s">
        <v>20</v>
      </c>
      <c r="C29" s="60">
        <v>13718609</v>
      </c>
      <c r="D29" s="58">
        <v>101698</v>
      </c>
      <c r="E29" s="22">
        <f t="shared" si="0"/>
        <v>-13616911</v>
      </c>
      <c r="F29" s="23">
        <f t="shared" si="1"/>
        <v>0.7413142250792336</v>
      </c>
    </row>
    <row r="30" spans="1:6" ht="26.25" customHeight="1">
      <c r="A30" s="61" t="s">
        <v>109</v>
      </c>
      <c r="B30" s="11" t="s">
        <v>21</v>
      </c>
      <c r="C30" s="60">
        <v>36779</v>
      </c>
      <c r="D30" s="58">
        <v>36779</v>
      </c>
      <c r="E30" s="22">
        <f t="shared" si="0"/>
        <v>0</v>
      </c>
      <c r="F30" s="23">
        <f t="shared" si="1"/>
        <v>100</v>
      </c>
    </row>
    <row r="31" spans="1:6" ht="15" customHeight="1">
      <c r="A31" s="61" t="s">
        <v>110</v>
      </c>
      <c r="B31" s="11" t="s">
        <v>22</v>
      </c>
      <c r="C31" s="60">
        <v>1075000</v>
      </c>
      <c r="D31" s="58">
        <v>227517.79</v>
      </c>
      <c r="E31" s="22">
        <f t="shared" si="0"/>
        <v>-847482.21</v>
      </c>
      <c r="F31" s="23">
        <f t="shared" si="1"/>
        <v>21.16444558139535</v>
      </c>
    </row>
    <row r="32" spans="1:6" ht="25.5" customHeight="1">
      <c r="A32" s="61" t="s">
        <v>111</v>
      </c>
      <c r="B32" s="11" t="s">
        <v>23</v>
      </c>
      <c r="C32" s="60">
        <v>165900</v>
      </c>
      <c r="D32" s="58">
        <v>0</v>
      </c>
      <c r="E32" s="22">
        <f t="shared" si="0"/>
        <v>-165900</v>
      </c>
      <c r="F32" s="23">
        <f t="shared" si="1"/>
        <v>0</v>
      </c>
    </row>
    <row r="33" spans="1:6" ht="25.5" customHeight="1">
      <c r="A33" s="61" t="s">
        <v>112</v>
      </c>
      <c r="B33" s="11" t="s">
        <v>24</v>
      </c>
      <c r="C33" s="60">
        <v>150000</v>
      </c>
      <c r="D33" s="58">
        <v>150000</v>
      </c>
      <c r="E33" s="22">
        <f>D33-C33</f>
        <v>0</v>
      </c>
      <c r="F33" s="23">
        <f t="shared" si="1"/>
        <v>100</v>
      </c>
    </row>
    <row r="34" spans="1:6" ht="26.25" customHeight="1">
      <c r="A34" s="19" t="s">
        <v>89</v>
      </c>
      <c r="B34" s="24" t="s">
        <v>90</v>
      </c>
      <c r="C34" s="25">
        <f>C35</f>
        <v>214354027</v>
      </c>
      <c r="D34" s="25">
        <f>D35</f>
        <v>44599467.58</v>
      </c>
      <c r="E34" s="25">
        <f>E35</f>
        <v>-169754559.42000002</v>
      </c>
      <c r="F34" s="26">
        <f>D34/C34*100</f>
        <v>20.806451926373185</v>
      </c>
    </row>
    <row r="35" spans="1:6" ht="26.25" customHeight="1">
      <c r="A35" s="19" t="s">
        <v>91</v>
      </c>
      <c r="B35" s="24" t="s">
        <v>196</v>
      </c>
      <c r="C35" s="25">
        <f>C36+C37+C38+C39+C40+C41+C42+C43+C44+C45+C46+C47</f>
        <v>214354027</v>
      </c>
      <c r="D35" s="25">
        <f>D36+D37+D38+D39+D40+D41+D42+D43+D44+D45+D46+D47</f>
        <v>44599467.58</v>
      </c>
      <c r="E35" s="25">
        <f aca="true" t="shared" si="2" ref="E35:E40">D35-C35</f>
        <v>-169754559.42000002</v>
      </c>
      <c r="F35" s="26">
        <f>D35/C35*100</f>
        <v>20.806451926373185</v>
      </c>
    </row>
    <row r="36" spans="1:6" ht="25.5" customHeight="1">
      <c r="A36" s="61" t="s">
        <v>113</v>
      </c>
      <c r="B36" s="11" t="s">
        <v>53</v>
      </c>
      <c r="C36" s="60">
        <v>2589981</v>
      </c>
      <c r="D36" s="58">
        <v>645088.01</v>
      </c>
      <c r="E36" s="22">
        <f t="shared" si="2"/>
        <v>-1944892.99</v>
      </c>
      <c r="F36" s="23">
        <f>SUM(D36/C36*100)</f>
        <v>24.907055688825515</v>
      </c>
    </row>
    <row r="37" spans="1:6" ht="13.5" customHeight="1">
      <c r="A37" s="61" t="s">
        <v>114</v>
      </c>
      <c r="B37" s="11" t="s">
        <v>25</v>
      </c>
      <c r="C37" s="60">
        <v>77972795</v>
      </c>
      <c r="D37" s="58">
        <v>17826824.43</v>
      </c>
      <c r="E37" s="22">
        <f t="shared" si="2"/>
        <v>-60145970.57</v>
      </c>
      <c r="F37" s="23">
        <f>SUM(D37/C37*100)</f>
        <v>22.862877276619365</v>
      </c>
    </row>
    <row r="38" spans="1:6" ht="25.5" customHeight="1">
      <c r="A38" s="65" t="s">
        <v>115</v>
      </c>
      <c r="B38" s="11" t="s">
        <v>54</v>
      </c>
      <c r="C38" s="60">
        <v>31518040</v>
      </c>
      <c r="D38" s="58">
        <v>7118874.629999999</v>
      </c>
      <c r="E38" s="22">
        <f t="shared" si="2"/>
        <v>-24399165.37</v>
      </c>
      <c r="F38" s="23">
        <f>SUM(D38/C38*100)</f>
        <v>22.58666665186033</v>
      </c>
    </row>
    <row r="39" spans="1:6" ht="25.5" customHeight="1">
      <c r="A39" s="65" t="s">
        <v>116</v>
      </c>
      <c r="B39" s="11" t="s">
        <v>55</v>
      </c>
      <c r="C39" s="60">
        <v>86049100</v>
      </c>
      <c r="D39" s="58">
        <v>15755119.95</v>
      </c>
      <c r="E39" s="22">
        <f t="shared" si="2"/>
        <v>-70293980.05</v>
      </c>
      <c r="F39" s="23">
        <f>SUM(D39/C39*100)</f>
        <v>18.30945349806099</v>
      </c>
    </row>
    <row r="40" spans="1:6" ht="25.5" customHeight="1">
      <c r="A40" s="61" t="s">
        <v>117</v>
      </c>
      <c r="B40" s="11" t="s">
        <v>56</v>
      </c>
      <c r="C40" s="60">
        <v>9315972</v>
      </c>
      <c r="D40" s="58">
        <v>2108349.36</v>
      </c>
      <c r="E40" s="22">
        <f t="shared" si="2"/>
        <v>-7207622.640000001</v>
      </c>
      <c r="F40" s="23">
        <f>SUM(D40/C40*100)</f>
        <v>22.631555354610338</v>
      </c>
    </row>
    <row r="41" spans="1:6" ht="13.5" customHeight="1">
      <c r="A41" s="61" t="s">
        <v>118</v>
      </c>
      <c r="B41" s="11" t="s">
        <v>26</v>
      </c>
      <c r="C41" s="60">
        <v>3039076</v>
      </c>
      <c r="D41" s="58">
        <v>775584.71</v>
      </c>
      <c r="E41" s="22">
        <f aca="true" t="shared" si="3" ref="E41:E47">D41-C41</f>
        <v>-2263491.29</v>
      </c>
      <c r="F41" s="23">
        <f aca="true" t="shared" si="4" ref="F41:F47">SUM(D41/C41*100)</f>
        <v>25.520411796217008</v>
      </c>
    </row>
    <row r="42" spans="1:6" ht="13.5" customHeight="1">
      <c r="A42" s="61" t="s">
        <v>119</v>
      </c>
      <c r="B42" s="11" t="s">
        <v>57</v>
      </c>
      <c r="C42" s="60">
        <v>5430</v>
      </c>
      <c r="D42" s="58">
        <v>0</v>
      </c>
      <c r="E42" s="22">
        <f t="shared" si="3"/>
        <v>-5430</v>
      </c>
      <c r="F42" s="23">
        <f t="shared" si="4"/>
        <v>0</v>
      </c>
    </row>
    <row r="43" spans="1:6" ht="25.5" customHeight="1">
      <c r="A43" s="61" t="s">
        <v>120</v>
      </c>
      <c r="B43" s="11" t="s">
        <v>58</v>
      </c>
      <c r="C43" s="60">
        <v>161304</v>
      </c>
      <c r="D43" s="58">
        <v>39590.71</v>
      </c>
      <c r="E43" s="22">
        <f t="shared" si="3"/>
        <v>-121713.29000000001</v>
      </c>
      <c r="F43" s="23">
        <f t="shared" si="4"/>
        <v>24.54415885532907</v>
      </c>
    </row>
    <row r="44" spans="1:6" ht="25.5" customHeight="1">
      <c r="A44" s="61" t="s">
        <v>121</v>
      </c>
      <c r="B44" s="11" t="s">
        <v>59</v>
      </c>
      <c r="C44" s="60">
        <v>1215900</v>
      </c>
      <c r="D44" s="58">
        <v>224906.57</v>
      </c>
      <c r="E44" s="22">
        <f t="shared" si="3"/>
        <v>-990993.4299999999</v>
      </c>
      <c r="F44" s="23">
        <f t="shared" si="4"/>
        <v>18.497127230857803</v>
      </c>
    </row>
    <row r="45" spans="1:6" ht="25.5" customHeight="1">
      <c r="A45" s="61" t="s">
        <v>122</v>
      </c>
      <c r="B45" s="11" t="s">
        <v>60</v>
      </c>
      <c r="C45" s="60">
        <v>821880</v>
      </c>
      <c r="D45" s="58">
        <v>0</v>
      </c>
      <c r="E45" s="22">
        <f t="shared" si="3"/>
        <v>-821880</v>
      </c>
      <c r="F45" s="23">
        <f t="shared" si="4"/>
        <v>0</v>
      </c>
    </row>
    <row r="46" spans="1:6" ht="38.25">
      <c r="A46" s="61" t="s">
        <v>123</v>
      </c>
      <c r="B46" s="11" t="s">
        <v>61</v>
      </c>
      <c r="C46" s="60">
        <v>546192</v>
      </c>
      <c r="D46" s="58">
        <v>105129.21</v>
      </c>
      <c r="E46" s="22">
        <f t="shared" si="3"/>
        <v>-441062.79</v>
      </c>
      <c r="F46" s="23">
        <f t="shared" si="4"/>
        <v>19.247665656033046</v>
      </c>
    </row>
    <row r="47" spans="1:6" ht="54.75" customHeight="1">
      <c r="A47" s="61" t="s">
        <v>124</v>
      </c>
      <c r="B47" s="11" t="s">
        <v>13</v>
      </c>
      <c r="C47" s="60">
        <v>1118357</v>
      </c>
      <c r="D47" s="58">
        <v>0</v>
      </c>
      <c r="E47" s="22">
        <f t="shared" si="3"/>
        <v>-1118357</v>
      </c>
      <c r="F47" s="23">
        <f t="shared" si="4"/>
        <v>0</v>
      </c>
    </row>
    <row r="48" spans="1:6" ht="38.25">
      <c r="A48" s="19" t="s">
        <v>125</v>
      </c>
      <c r="B48" s="24" t="s">
        <v>198</v>
      </c>
      <c r="C48" s="20">
        <f>C49</f>
        <v>28770854</v>
      </c>
      <c r="D48" s="20">
        <f>D49</f>
        <v>6926273.6000000015</v>
      </c>
      <c r="E48" s="20">
        <f>D48-C48</f>
        <v>-21844580.4</v>
      </c>
      <c r="F48" s="27">
        <f>D48/C48*100</f>
        <v>24.073924256819076</v>
      </c>
    </row>
    <row r="49" spans="1:6" ht="38.25">
      <c r="A49" s="19" t="s">
        <v>126</v>
      </c>
      <c r="B49" s="24" t="s">
        <v>199</v>
      </c>
      <c r="C49" s="20">
        <f>C50+C51+C52+C53+C54+C55+C56+C57+C58+C59+C60+C61+C62+C63+C64+C65</f>
        <v>28770854</v>
      </c>
      <c r="D49" s="20">
        <f>D50+D51+D52+D53+D54+D55+D56+D57+D58+D59+D60+D61+D62+D63+D64+D65</f>
        <v>6926273.6000000015</v>
      </c>
      <c r="E49" s="20">
        <f>D49-C49</f>
        <v>-21844580.4</v>
      </c>
      <c r="F49" s="27">
        <f>D49/C49*100</f>
        <v>24.073924256819076</v>
      </c>
    </row>
    <row r="50" spans="1:6" ht="25.5" customHeight="1">
      <c r="A50" s="61" t="s">
        <v>127</v>
      </c>
      <c r="B50" s="11" t="s">
        <v>53</v>
      </c>
      <c r="C50" s="60">
        <v>12648632</v>
      </c>
      <c r="D50" s="58">
        <v>3734420.97</v>
      </c>
      <c r="E50" s="22">
        <f aca="true" t="shared" si="5" ref="E50:E65">D50-C50</f>
        <v>-8914211.03</v>
      </c>
      <c r="F50" s="23">
        <f aca="true" t="shared" si="6" ref="F50:F65">SUM(D50/C50*100)</f>
        <v>29.524307213618044</v>
      </c>
    </row>
    <row r="51" spans="1:6" ht="25.5" customHeight="1">
      <c r="A51" s="65" t="s">
        <v>128</v>
      </c>
      <c r="B51" s="11" t="s">
        <v>27</v>
      </c>
      <c r="C51" s="60">
        <v>56460</v>
      </c>
      <c r="D51" s="58">
        <v>2034.22</v>
      </c>
      <c r="E51" s="22">
        <f t="shared" si="5"/>
        <v>-54425.78</v>
      </c>
      <c r="F51" s="23">
        <f t="shared" si="6"/>
        <v>3.6029401346085725</v>
      </c>
    </row>
    <row r="52" spans="1:6" ht="25.5" customHeight="1">
      <c r="A52" s="61" t="s">
        <v>129</v>
      </c>
      <c r="B52" s="11" t="s">
        <v>28</v>
      </c>
      <c r="C52" s="60">
        <v>50160</v>
      </c>
      <c r="D52" s="58">
        <v>8991.59</v>
      </c>
      <c r="E52" s="22">
        <f t="shared" si="5"/>
        <v>-41168.41</v>
      </c>
      <c r="F52" s="23">
        <f t="shared" si="6"/>
        <v>17.925817384370017</v>
      </c>
    </row>
    <row r="53" spans="1:6" ht="25.5" customHeight="1">
      <c r="A53" s="61" t="s">
        <v>130</v>
      </c>
      <c r="B53" s="11" t="s">
        <v>29</v>
      </c>
      <c r="C53" s="60">
        <v>254500</v>
      </c>
      <c r="D53" s="58">
        <v>17352</v>
      </c>
      <c r="E53" s="22">
        <f t="shared" si="5"/>
        <v>-237148</v>
      </c>
      <c r="F53" s="23">
        <f t="shared" si="6"/>
        <v>6.818074656188605</v>
      </c>
    </row>
    <row r="54" spans="1:6" ht="25.5" customHeight="1">
      <c r="A54" s="65" t="s">
        <v>131</v>
      </c>
      <c r="B54" s="11" t="s">
        <v>62</v>
      </c>
      <c r="C54" s="60">
        <v>12000</v>
      </c>
      <c r="D54" s="58">
        <v>1780.63</v>
      </c>
      <c r="E54" s="22">
        <f t="shared" si="5"/>
        <v>-10219.369999999999</v>
      </c>
      <c r="F54" s="23">
        <f t="shared" si="6"/>
        <v>14.838583333333336</v>
      </c>
    </row>
    <row r="55" spans="1:6" ht="28.5" customHeight="1">
      <c r="A55" s="61" t="s">
        <v>132</v>
      </c>
      <c r="B55" s="11" t="s">
        <v>30</v>
      </c>
      <c r="C55" s="60">
        <f>119165</f>
        <v>119165</v>
      </c>
      <c r="D55" s="58">
        <v>18313.87</v>
      </c>
      <c r="E55" s="22">
        <f t="shared" si="5"/>
        <v>-100851.13</v>
      </c>
      <c r="F55" s="23">
        <f t="shared" si="6"/>
        <v>15.368497461502958</v>
      </c>
    </row>
    <row r="56" spans="1:6" ht="25.5" customHeight="1">
      <c r="A56" s="65" t="s">
        <v>133</v>
      </c>
      <c r="B56" s="11" t="s">
        <v>31</v>
      </c>
      <c r="C56" s="60">
        <f>16421</f>
        <v>16421</v>
      </c>
      <c r="D56" s="58">
        <v>0</v>
      </c>
      <c r="E56" s="22">
        <f t="shared" si="5"/>
        <v>-16421</v>
      </c>
      <c r="F56" s="23">
        <f t="shared" si="6"/>
        <v>0</v>
      </c>
    </row>
    <row r="57" spans="1:6" ht="51.75" customHeight="1">
      <c r="A57" s="61" t="s">
        <v>134</v>
      </c>
      <c r="B57" s="11" t="s">
        <v>32</v>
      </c>
      <c r="C57" s="60">
        <v>5201193</v>
      </c>
      <c r="D57" s="58">
        <v>1193516.33</v>
      </c>
      <c r="E57" s="22">
        <f t="shared" si="5"/>
        <v>-4007676.67</v>
      </c>
      <c r="F57" s="23">
        <f t="shared" si="6"/>
        <v>22.94697255033605</v>
      </c>
    </row>
    <row r="58" spans="1:6" ht="25.5" customHeight="1">
      <c r="A58" s="61" t="s">
        <v>135</v>
      </c>
      <c r="B58" s="11" t="s">
        <v>33</v>
      </c>
      <c r="C58" s="60">
        <v>4474176</v>
      </c>
      <c r="D58" s="58">
        <v>1013640.02</v>
      </c>
      <c r="E58" s="22">
        <f t="shared" si="5"/>
        <v>-3460535.98</v>
      </c>
      <c r="F58" s="23">
        <f t="shared" si="6"/>
        <v>22.65534525239955</v>
      </c>
    </row>
    <row r="59" spans="1:6" ht="13.5" customHeight="1">
      <c r="A59" s="61" t="s">
        <v>136</v>
      </c>
      <c r="B59" s="11" t="s">
        <v>63</v>
      </c>
      <c r="C59" s="60">
        <v>7150</v>
      </c>
      <c r="D59" s="58">
        <v>0</v>
      </c>
      <c r="E59" s="22">
        <f t="shared" si="5"/>
        <v>-7150</v>
      </c>
      <c r="F59" s="23">
        <f t="shared" si="6"/>
        <v>0</v>
      </c>
    </row>
    <row r="60" spans="1:6" ht="41.25" customHeight="1">
      <c r="A60" s="61" t="s">
        <v>137</v>
      </c>
      <c r="B60" s="11" t="s">
        <v>13</v>
      </c>
      <c r="C60" s="60">
        <v>576000</v>
      </c>
      <c r="D60" s="58">
        <v>0</v>
      </c>
      <c r="E60" s="22">
        <f t="shared" si="5"/>
        <v>-576000</v>
      </c>
      <c r="F60" s="23">
        <f t="shared" si="6"/>
        <v>0</v>
      </c>
    </row>
    <row r="61" spans="1:6" ht="25.5" customHeight="1">
      <c r="A61" s="61" t="s">
        <v>138</v>
      </c>
      <c r="B61" s="11" t="s">
        <v>34</v>
      </c>
      <c r="C61" s="60">
        <v>565188</v>
      </c>
      <c r="D61" s="58">
        <v>99976.59</v>
      </c>
      <c r="E61" s="22">
        <f t="shared" si="5"/>
        <v>-465211.41000000003</v>
      </c>
      <c r="F61" s="23">
        <f t="shared" si="6"/>
        <v>17.68908575553621</v>
      </c>
    </row>
    <row r="62" spans="1:6" ht="38.25" customHeight="1">
      <c r="A62" s="61" t="s">
        <v>139</v>
      </c>
      <c r="B62" s="11" t="s">
        <v>35</v>
      </c>
      <c r="C62" s="60">
        <f>23145</f>
        <v>23145</v>
      </c>
      <c r="D62" s="58">
        <v>9861.19</v>
      </c>
      <c r="E62" s="22">
        <f t="shared" si="5"/>
        <v>-13283.81</v>
      </c>
      <c r="F62" s="23">
        <f t="shared" si="6"/>
        <v>42.60613523439188</v>
      </c>
    </row>
    <row r="63" spans="1:6" ht="51.75" customHeight="1">
      <c r="A63" s="61" t="s">
        <v>140</v>
      </c>
      <c r="B63" s="11" t="s">
        <v>36</v>
      </c>
      <c r="C63" s="60">
        <v>526200</v>
      </c>
      <c r="D63" s="58">
        <v>82286.98</v>
      </c>
      <c r="E63" s="22">
        <f t="shared" si="5"/>
        <v>-443913.02</v>
      </c>
      <c r="F63" s="23">
        <f t="shared" si="6"/>
        <v>15.63796655264158</v>
      </c>
    </row>
    <row r="64" spans="1:6" ht="36" customHeight="1">
      <c r="A64" s="61" t="s">
        <v>141</v>
      </c>
      <c r="B64" s="11" t="s">
        <v>64</v>
      </c>
      <c r="C64" s="60">
        <v>141774</v>
      </c>
      <c r="D64" s="58">
        <v>30932.2</v>
      </c>
      <c r="E64" s="22">
        <f t="shared" si="5"/>
        <v>-110841.8</v>
      </c>
      <c r="F64" s="23">
        <f t="shared" si="6"/>
        <v>21.817963801543304</v>
      </c>
    </row>
    <row r="65" spans="1:6" ht="30" customHeight="1">
      <c r="A65" s="61" t="s">
        <v>142</v>
      </c>
      <c r="B65" s="11" t="s">
        <v>14</v>
      </c>
      <c r="C65" s="60">
        <v>4098690</v>
      </c>
      <c r="D65" s="58">
        <v>713167.01</v>
      </c>
      <c r="E65" s="22">
        <f t="shared" si="5"/>
        <v>-3385522.99</v>
      </c>
      <c r="F65" s="23">
        <f t="shared" si="6"/>
        <v>17.399876789901164</v>
      </c>
    </row>
    <row r="66" spans="1:6" ht="26.25" customHeight="1">
      <c r="A66" s="19" t="s">
        <v>143</v>
      </c>
      <c r="B66" s="24" t="s">
        <v>144</v>
      </c>
      <c r="C66" s="28">
        <f>C67</f>
        <v>31950718</v>
      </c>
      <c r="D66" s="28">
        <f>D67</f>
        <v>7608690.140000001</v>
      </c>
      <c r="E66" s="28">
        <f>E67</f>
        <v>-24342027.86</v>
      </c>
      <c r="F66" s="29">
        <f>F67</f>
        <v>23.81383147633803</v>
      </c>
    </row>
    <row r="67" spans="1:6" ht="26.25" customHeight="1">
      <c r="A67" s="19" t="s">
        <v>146</v>
      </c>
      <c r="B67" s="24" t="s">
        <v>145</v>
      </c>
      <c r="C67" s="28">
        <f>C68+C69+C70+C71+C72+C73+C74</f>
        <v>31950718</v>
      </c>
      <c r="D67" s="28">
        <f>D68+D69+D70+D71+D72+D73+D74</f>
        <v>7608690.140000001</v>
      </c>
      <c r="E67" s="28">
        <f>D67-C67</f>
        <v>-24342027.86</v>
      </c>
      <c r="F67" s="29">
        <f>D67/C67*100</f>
        <v>23.81383147633803</v>
      </c>
    </row>
    <row r="68" spans="1:6" ht="25.5">
      <c r="A68" s="65" t="s">
        <v>147</v>
      </c>
      <c r="B68" s="11" t="s">
        <v>53</v>
      </c>
      <c r="C68" s="60">
        <v>1041243</v>
      </c>
      <c r="D68" s="58">
        <v>317690.2</v>
      </c>
      <c r="E68" s="22">
        <f aca="true" t="shared" si="7" ref="E68:E74">D68-C68</f>
        <v>-723552.8</v>
      </c>
      <c r="F68" s="23">
        <f aca="true" t="shared" si="8" ref="F68:F74">SUM(D68/C68*100)</f>
        <v>30.510668499091953</v>
      </c>
    </row>
    <row r="69" spans="1:6" ht="15" customHeight="1">
      <c r="A69" s="65" t="s">
        <v>148</v>
      </c>
      <c r="B69" s="11" t="s">
        <v>65</v>
      </c>
      <c r="C69" s="60">
        <v>13155946</v>
      </c>
      <c r="D69" s="58">
        <v>3233667.5</v>
      </c>
      <c r="E69" s="22">
        <f t="shared" si="7"/>
        <v>-9922278.5</v>
      </c>
      <c r="F69" s="23">
        <f t="shared" si="8"/>
        <v>24.579513324241372</v>
      </c>
    </row>
    <row r="70" spans="1:6" ht="49.5" customHeight="1">
      <c r="A70" s="61" t="s">
        <v>149</v>
      </c>
      <c r="B70" s="11" t="s">
        <v>13</v>
      </c>
      <c r="C70" s="60">
        <v>90000</v>
      </c>
      <c r="D70" s="58">
        <v>0</v>
      </c>
      <c r="E70" s="22">
        <f t="shared" si="7"/>
        <v>-90000</v>
      </c>
      <c r="F70" s="23">
        <f>SUM(D70/C70*100)</f>
        <v>0</v>
      </c>
    </row>
    <row r="71" spans="1:6" ht="13.5" customHeight="1">
      <c r="A71" s="65" t="s">
        <v>150</v>
      </c>
      <c r="B71" s="11" t="s">
        <v>37</v>
      </c>
      <c r="C71" s="60">
        <v>3273773</v>
      </c>
      <c r="D71" s="58">
        <v>743636.68</v>
      </c>
      <c r="E71" s="22">
        <f t="shared" si="7"/>
        <v>-2530136.32</v>
      </c>
      <c r="F71" s="23">
        <f>SUM(D71/C71*100)</f>
        <v>22.7149738237807</v>
      </c>
    </row>
    <row r="72" spans="1:6" ht="13.5" customHeight="1">
      <c r="A72" s="65" t="s">
        <v>151</v>
      </c>
      <c r="B72" s="11" t="s">
        <v>38</v>
      </c>
      <c r="C72" s="60">
        <v>2860215</v>
      </c>
      <c r="D72" s="58">
        <v>610628.5</v>
      </c>
      <c r="E72" s="22">
        <f t="shared" si="7"/>
        <v>-2249586.5</v>
      </c>
      <c r="F72" s="23">
        <f>SUM(D72/C72*100)</f>
        <v>21.349041942651166</v>
      </c>
    </row>
    <row r="73" spans="1:6" ht="25.5">
      <c r="A73" s="61" t="s">
        <v>152</v>
      </c>
      <c r="B73" s="11" t="s">
        <v>39</v>
      </c>
      <c r="C73" s="60">
        <v>7920371</v>
      </c>
      <c r="D73" s="58">
        <v>1872971.82</v>
      </c>
      <c r="E73" s="22">
        <f t="shared" si="7"/>
        <v>-6047399.18</v>
      </c>
      <c r="F73" s="23">
        <f t="shared" si="8"/>
        <v>23.647526359560683</v>
      </c>
    </row>
    <row r="74" spans="1:6" ht="25.5">
      <c r="A74" s="61" t="s">
        <v>153</v>
      </c>
      <c r="B74" s="11" t="s">
        <v>40</v>
      </c>
      <c r="C74" s="60">
        <v>3609170</v>
      </c>
      <c r="D74" s="58">
        <v>830095.44</v>
      </c>
      <c r="E74" s="22">
        <f t="shared" si="7"/>
        <v>-2779074.56</v>
      </c>
      <c r="F74" s="23">
        <f t="shared" si="8"/>
        <v>22.999621519629166</v>
      </c>
    </row>
    <row r="75" spans="1:6" ht="33" customHeight="1">
      <c r="A75" s="19" t="s">
        <v>156</v>
      </c>
      <c r="B75" s="24" t="s">
        <v>154</v>
      </c>
      <c r="C75" s="25">
        <f>C76</f>
        <v>2991706</v>
      </c>
      <c r="D75" s="25">
        <f>D77+D78+D79+D80+D81</f>
        <v>869185.63</v>
      </c>
      <c r="E75" s="25">
        <f>D75-C75</f>
        <v>-2122520.37</v>
      </c>
      <c r="F75" s="26">
        <f>D75/C75*100</f>
        <v>29.05317668246813</v>
      </c>
    </row>
    <row r="76" spans="1:6" ht="35.25" customHeight="1">
      <c r="A76" s="19" t="s">
        <v>157</v>
      </c>
      <c r="B76" s="24" t="s">
        <v>155</v>
      </c>
      <c r="C76" s="25">
        <f>C77+C78+C79+C80+C81+C82</f>
        <v>2991706</v>
      </c>
      <c r="D76" s="25">
        <f>D77+D78+D79+D80+D81+D82</f>
        <v>869185.63</v>
      </c>
      <c r="E76" s="25">
        <f>D76-C76</f>
        <v>-2122520.37</v>
      </c>
      <c r="F76" s="26">
        <f>D76/C76*100</f>
        <v>29.05317668246813</v>
      </c>
    </row>
    <row r="77" spans="1:6" ht="53.25" customHeight="1">
      <c r="A77" s="65" t="s">
        <v>158</v>
      </c>
      <c r="B77" s="11" t="s">
        <v>6</v>
      </c>
      <c r="C77" s="60">
        <v>10000</v>
      </c>
      <c r="D77" s="58">
        <v>0</v>
      </c>
      <c r="E77" s="22">
        <f aca="true" t="shared" si="9" ref="E77:E82">D77-C77</f>
        <v>-10000</v>
      </c>
      <c r="F77" s="23">
        <f aca="true" t="shared" si="10" ref="F77:F82">SUM(D77/C77*100)</f>
        <v>0</v>
      </c>
    </row>
    <row r="78" spans="1:6" ht="25.5">
      <c r="A78" s="61" t="s">
        <v>159</v>
      </c>
      <c r="B78" s="11" t="s">
        <v>53</v>
      </c>
      <c r="C78" s="60">
        <v>2833500</v>
      </c>
      <c r="D78" s="58">
        <v>869185.63</v>
      </c>
      <c r="E78" s="22">
        <f t="shared" si="9"/>
        <v>-1964314.37</v>
      </c>
      <c r="F78" s="23">
        <f>SUM(D78/C78*100)</f>
        <v>30.675335450855833</v>
      </c>
    </row>
    <row r="79" spans="1:6" ht="25.5" customHeight="1">
      <c r="A79" s="61" t="s">
        <v>160</v>
      </c>
      <c r="B79" s="11" t="s">
        <v>66</v>
      </c>
      <c r="C79" s="60">
        <v>25442</v>
      </c>
      <c r="D79" s="58">
        <v>0</v>
      </c>
      <c r="E79" s="22">
        <f t="shared" si="9"/>
        <v>-25442</v>
      </c>
      <c r="F79" s="23">
        <f>SUM(D79/C79*100)</f>
        <v>0</v>
      </c>
    </row>
    <row r="80" spans="1:6" ht="25.5" customHeight="1">
      <c r="A80" s="61" t="s">
        <v>161</v>
      </c>
      <c r="B80" s="11" t="s">
        <v>13</v>
      </c>
      <c r="C80" s="60">
        <v>5000</v>
      </c>
      <c r="D80" s="58">
        <v>0</v>
      </c>
      <c r="E80" s="22">
        <f t="shared" si="9"/>
        <v>-5000</v>
      </c>
      <c r="F80" s="23">
        <f t="shared" si="10"/>
        <v>0</v>
      </c>
    </row>
    <row r="81" spans="1:6" ht="25.5" customHeight="1">
      <c r="A81" s="61" t="s">
        <v>162</v>
      </c>
      <c r="B81" s="11" t="s">
        <v>39</v>
      </c>
      <c r="C81" s="60">
        <f>38942+15000</f>
        <v>53942</v>
      </c>
      <c r="D81" s="58">
        <v>0</v>
      </c>
      <c r="E81" s="22">
        <f t="shared" si="9"/>
        <v>-53942</v>
      </c>
      <c r="F81" s="23">
        <f t="shared" si="10"/>
        <v>0</v>
      </c>
    </row>
    <row r="82" spans="1:6" ht="13.5" customHeight="1">
      <c r="A82" s="61" t="s">
        <v>163</v>
      </c>
      <c r="B82" s="11" t="s">
        <v>17</v>
      </c>
      <c r="C82" s="60">
        <f>48246+15576</f>
        <v>63822</v>
      </c>
      <c r="D82" s="58">
        <v>0</v>
      </c>
      <c r="E82" s="22">
        <f t="shared" si="9"/>
        <v>-63822</v>
      </c>
      <c r="F82" s="23">
        <f t="shared" si="10"/>
        <v>0</v>
      </c>
    </row>
    <row r="83" spans="1:6" ht="26.25" customHeight="1">
      <c r="A83" s="19" t="s">
        <v>165</v>
      </c>
      <c r="B83" s="24" t="s">
        <v>200</v>
      </c>
      <c r="C83" s="25">
        <f aca="true" t="shared" si="11" ref="C83:F84">C84</f>
        <v>2474834</v>
      </c>
      <c r="D83" s="25">
        <f t="shared" si="11"/>
        <v>664045.09</v>
      </c>
      <c r="E83" s="25">
        <f t="shared" si="11"/>
        <v>-1810788.9100000001</v>
      </c>
      <c r="F83" s="26">
        <f t="shared" si="11"/>
        <v>26.83190428125684</v>
      </c>
    </row>
    <row r="84" spans="1:6" ht="26.25" customHeight="1">
      <c r="A84" s="19" t="s">
        <v>166</v>
      </c>
      <c r="B84" s="24" t="s">
        <v>164</v>
      </c>
      <c r="C84" s="25">
        <f t="shared" si="11"/>
        <v>2474834</v>
      </c>
      <c r="D84" s="25">
        <f t="shared" si="11"/>
        <v>664045.09</v>
      </c>
      <c r="E84" s="25">
        <f t="shared" si="11"/>
        <v>-1810788.9100000001</v>
      </c>
      <c r="F84" s="26">
        <f t="shared" si="11"/>
        <v>26.83190428125684</v>
      </c>
    </row>
    <row r="85" spans="1:6" ht="25.5" customHeight="1">
      <c r="A85" s="61" t="s">
        <v>167</v>
      </c>
      <c r="B85" s="11" t="s">
        <v>53</v>
      </c>
      <c r="C85" s="60">
        <v>2474834</v>
      </c>
      <c r="D85" s="58">
        <v>664045.09</v>
      </c>
      <c r="E85" s="22">
        <f>D85-C85</f>
        <v>-1810788.9100000001</v>
      </c>
      <c r="F85" s="23">
        <f>SUM(D85/C85*100)</f>
        <v>26.83190428125684</v>
      </c>
    </row>
    <row r="86" spans="1:6" ht="26.25" customHeight="1">
      <c r="A86" s="19" t="s">
        <v>168</v>
      </c>
      <c r="B86" s="24" t="s">
        <v>169</v>
      </c>
      <c r="C86" s="25">
        <f>C87</f>
        <v>80097824</v>
      </c>
      <c r="D86" s="25">
        <f>D87</f>
        <v>15636368.53</v>
      </c>
      <c r="E86" s="25">
        <f>E87</f>
        <v>-64461455.47</v>
      </c>
      <c r="F86" s="26">
        <f>F87</f>
        <v>19.5215896626605</v>
      </c>
    </row>
    <row r="87" spans="1:6" ht="26.25" customHeight="1">
      <c r="A87" s="19" t="s">
        <v>171</v>
      </c>
      <c r="B87" s="24" t="s">
        <v>170</v>
      </c>
      <c r="C87" s="25">
        <f>C88+C89+C90+C91+C92+C93</f>
        <v>80097824</v>
      </c>
      <c r="D87" s="25">
        <f>D88+D89+D90+D91+D92+D93</f>
        <v>15636368.53</v>
      </c>
      <c r="E87" s="25">
        <f>D87-C87</f>
        <v>-64461455.47</v>
      </c>
      <c r="F87" s="26">
        <f>D87/C87*100</f>
        <v>19.5215896626605</v>
      </c>
    </row>
    <row r="88" spans="1:6" ht="25.5" customHeight="1">
      <c r="A88" s="65" t="s">
        <v>172</v>
      </c>
      <c r="B88" s="11" t="s">
        <v>53</v>
      </c>
      <c r="C88" s="60">
        <v>5696352</v>
      </c>
      <c r="D88" s="58">
        <v>1902614.46</v>
      </c>
      <c r="E88" s="22">
        <f aca="true" t="shared" si="12" ref="E88:E93">D88-C88</f>
        <v>-3793737.54</v>
      </c>
      <c r="F88" s="23">
        <f aca="true" t="shared" si="13" ref="F88:F94">SUM(D88/C88*100)</f>
        <v>33.400577422181776</v>
      </c>
    </row>
    <row r="89" spans="1:6" ht="13.5" customHeight="1">
      <c r="A89" s="61" t="s">
        <v>173</v>
      </c>
      <c r="B89" s="11" t="s">
        <v>7</v>
      </c>
      <c r="C89" s="60">
        <v>14485423</v>
      </c>
      <c r="D89" s="58">
        <v>0</v>
      </c>
      <c r="E89" s="22">
        <f t="shared" si="12"/>
        <v>-14485423</v>
      </c>
      <c r="F89" s="23">
        <f>SUM(D89/C89*100)</f>
        <v>0</v>
      </c>
    </row>
    <row r="90" spans="1:6" ht="51.75" customHeight="1">
      <c r="A90" s="61" t="s">
        <v>174</v>
      </c>
      <c r="B90" s="11" t="s">
        <v>13</v>
      </c>
      <c r="C90" s="60">
        <v>20000</v>
      </c>
      <c r="D90" s="58">
        <v>0</v>
      </c>
      <c r="E90" s="22">
        <f t="shared" si="12"/>
        <v>-20000</v>
      </c>
      <c r="F90" s="23">
        <f t="shared" si="13"/>
        <v>0</v>
      </c>
    </row>
    <row r="91" spans="1:6" ht="13.5" customHeight="1">
      <c r="A91" s="61" t="s">
        <v>175</v>
      </c>
      <c r="B91" s="11" t="s">
        <v>48</v>
      </c>
      <c r="C91" s="60">
        <v>234449</v>
      </c>
      <c r="D91" s="58">
        <v>68454.07</v>
      </c>
      <c r="E91" s="22">
        <f t="shared" si="12"/>
        <v>-165994.93</v>
      </c>
      <c r="F91" s="23">
        <f t="shared" si="13"/>
        <v>29.197851131802654</v>
      </c>
    </row>
    <row r="92" spans="1:6" ht="13.5" customHeight="1">
      <c r="A92" s="61" t="s">
        <v>176</v>
      </c>
      <c r="B92" s="11" t="s">
        <v>67</v>
      </c>
      <c r="C92" s="60">
        <v>5000000</v>
      </c>
      <c r="D92" s="58">
        <v>0</v>
      </c>
      <c r="E92" s="22">
        <f t="shared" si="12"/>
        <v>-5000000</v>
      </c>
      <c r="F92" s="23">
        <f t="shared" si="13"/>
        <v>0</v>
      </c>
    </row>
    <row r="93" spans="1:6" ht="13.5" customHeight="1">
      <c r="A93" s="61" t="s">
        <v>177</v>
      </c>
      <c r="B93" s="11" t="s">
        <v>68</v>
      </c>
      <c r="C93" s="60">
        <v>54661600</v>
      </c>
      <c r="D93" s="58">
        <v>13665300</v>
      </c>
      <c r="E93" s="22">
        <f t="shared" si="12"/>
        <v>-40996300</v>
      </c>
      <c r="F93" s="23">
        <f t="shared" si="13"/>
        <v>24.999817056214965</v>
      </c>
    </row>
    <row r="94" spans="1:6" ht="24" customHeight="1">
      <c r="A94" s="38" t="s">
        <v>41</v>
      </c>
      <c r="B94" s="66" t="s">
        <v>178</v>
      </c>
      <c r="C94" s="39">
        <f>C11+C34+C48+C66+C75+C83+C86</f>
        <v>469792452</v>
      </c>
      <c r="D94" s="39">
        <f>D11+D34+D48+D66+D75+D83+D86</f>
        <v>102494682.64999999</v>
      </c>
      <c r="E94" s="39">
        <f>D94-C94</f>
        <v>-367297769.35</v>
      </c>
      <c r="F94" s="40">
        <f t="shared" si="13"/>
        <v>21.817013494716598</v>
      </c>
    </row>
    <row r="95" spans="1:6" ht="12.75">
      <c r="A95" s="52"/>
      <c r="B95" s="53"/>
      <c r="C95" s="54"/>
      <c r="D95" s="54"/>
      <c r="E95" s="54"/>
      <c r="F95" s="55"/>
    </row>
    <row r="96" spans="1:6" ht="27.75" customHeight="1">
      <c r="A96" s="31"/>
      <c r="B96" s="32"/>
      <c r="C96" s="33"/>
      <c r="D96" s="33"/>
      <c r="E96" s="34"/>
      <c r="F96" s="59"/>
    </row>
    <row r="97" spans="1:6" ht="15" customHeight="1">
      <c r="A97" s="37"/>
      <c r="B97" s="32"/>
      <c r="C97" s="30"/>
      <c r="D97" s="30"/>
      <c r="E97" s="30"/>
      <c r="F97" s="59"/>
    </row>
    <row r="98" spans="1:6" ht="18.75" customHeight="1">
      <c r="A98" s="3"/>
      <c r="B98" s="3"/>
      <c r="C98" s="30"/>
      <c r="D98" s="30"/>
      <c r="E98" s="30"/>
      <c r="F98" s="59"/>
    </row>
    <row r="99" spans="1:6" ht="15" customHeight="1">
      <c r="A99" s="3"/>
      <c r="B99" s="3"/>
      <c r="C99" s="30"/>
      <c r="D99" s="30"/>
      <c r="E99" s="30"/>
      <c r="F99" s="59"/>
    </row>
  </sheetData>
  <sheetProtection/>
  <mergeCells count="4">
    <mergeCell ref="C1:D1"/>
    <mergeCell ref="C4:F4"/>
    <mergeCell ref="A6:F6"/>
    <mergeCell ref="A7:F7"/>
  </mergeCell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7"/>
  <sheetViews>
    <sheetView tabSelected="1" view="pageBreakPreview" zoomScaleSheetLayoutView="100" zoomScalePageLayoutView="0" workbookViewId="0" topLeftCell="A46">
      <selection activeCell="B7" sqref="B7"/>
    </sheetView>
  </sheetViews>
  <sheetFormatPr defaultColWidth="9.125" defaultRowHeight="12.75"/>
  <cols>
    <col min="1" max="1" width="10.625" style="7" customWidth="1"/>
    <col min="2" max="2" width="50.75390625" style="7" customWidth="1"/>
    <col min="3" max="4" width="12.125" style="7" customWidth="1"/>
    <col min="5" max="5" width="13.375" style="7" customWidth="1"/>
    <col min="6" max="6" width="9.25390625" style="7" customWidth="1"/>
    <col min="7" max="7" width="10.75390625" style="7" bestFit="1" customWidth="1"/>
    <col min="8" max="16384" width="9.125" style="7" customWidth="1"/>
  </cols>
  <sheetData>
    <row r="1" ht="26.25" customHeight="1"/>
    <row r="2" spans="1:6" ht="16.5">
      <c r="A2" s="10"/>
      <c r="B2" s="10"/>
      <c r="C2" s="68"/>
      <c r="D2" s="68"/>
      <c r="E2" s="36"/>
      <c r="F2" s="36"/>
    </row>
    <row r="3" spans="1:12" ht="21" customHeight="1">
      <c r="A3" s="71" t="s">
        <v>84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6" ht="73.5" customHeight="1">
      <c r="A4" s="57" t="s">
        <v>197</v>
      </c>
      <c r="B4" s="5" t="s">
        <v>45</v>
      </c>
      <c r="C4" s="57" t="s">
        <v>77</v>
      </c>
      <c r="D4" s="57" t="s">
        <v>69</v>
      </c>
      <c r="E4" s="56" t="s">
        <v>0</v>
      </c>
      <c r="F4" s="56" t="s">
        <v>1</v>
      </c>
    </row>
    <row r="5" spans="1:6" ht="12.75">
      <c r="A5" s="41" t="s">
        <v>3</v>
      </c>
      <c r="B5" s="16">
        <v>2</v>
      </c>
      <c r="C5" s="42">
        <v>3</v>
      </c>
      <c r="D5" s="17">
        <v>4</v>
      </c>
      <c r="E5" s="12">
        <v>5</v>
      </c>
      <c r="F5" s="12">
        <v>6</v>
      </c>
    </row>
    <row r="6" spans="1:6" ht="26.25" customHeight="1">
      <c r="A6" s="44" t="s">
        <v>85</v>
      </c>
      <c r="B6" s="45" t="s">
        <v>179</v>
      </c>
      <c r="C6" s="46">
        <f>C7</f>
        <v>6959442</v>
      </c>
      <c r="D6" s="46">
        <f>D7</f>
        <v>106688</v>
      </c>
      <c r="E6" s="46">
        <f>E7</f>
        <v>-6852754</v>
      </c>
      <c r="F6" s="67">
        <f>F7</f>
        <v>1.532996467245506</v>
      </c>
    </row>
    <row r="7" spans="1:6" ht="26.25" customHeight="1">
      <c r="A7" s="44" t="s">
        <v>86</v>
      </c>
      <c r="B7" s="45" t="s">
        <v>180</v>
      </c>
      <c r="C7" s="46">
        <f>C8+C9+C10+C11++C12+C13+C14+C15+C16+C17+C18+C19+C20</f>
        <v>6959442</v>
      </c>
      <c r="D7" s="46">
        <f>D8+D9+D10+D11++D12+D13+D14+D15+D16+D17+D18+D19+D20</f>
        <v>106688</v>
      </c>
      <c r="E7" s="46">
        <f>D7-C7</f>
        <v>-6852754</v>
      </c>
      <c r="F7" s="67">
        <f>D7/C7*100</f>
        <v>1.532996467245506</v>
      </c>
    </row>
    <row r="8" spans="1:7" ht="57.75" customHeight="1">
      <c r="A8" s="21" t="s">
        <v>92</v>
      </c>
      <c r="B8" s="11" t="s">
        <v>6</v>
      </c>
      <c r="C8" s="60">
        <v>320109</v>
      </c>
      <c r="D8" s="58">
        <v>0</v>
      </c>
      <c r="E8" s="8">
        <f>+D8-C8</f>
        <v>-320109</v>
      </c>
      <c r="F8" s="6">
        <f>+D8/C8*100</f>
        <v>0</v>
      </c>
      <c r="G8" s="43"/>
    </row>
    <row r="9" spans="1:7" ht="13.5" customHeight="1">
      <c r="A9" s="21" t="s">
        <v>93</v>
      </c>
      <c r="B9" s="11" t="s">
        <v>7</v>
      </c>
      <c r="C9" s="60">
        <v>39500</v>
      </c>
      <c r="D9" s="58">
        <v>0</v>
      </c>
      <c r="E9" s="8">
        <f>+D9-C9</f>
        <v>-39500</v>
      </c>
      <c r="F9" s="6">
        <f>+D9/C9*100</f>
        <v>0</v>
      </c>
      <c r="G9" s="43"/>
    </row>
    <row r="10" spans="1:7" ht="15" customHeight="1">
      <c r="A10" s="21" t="s">
        <v>94</v>
      </c>
      <c r="B10" s="11" t="s">
        <v>8</v>
      </c>
      <c r="C10" s="60">
        <v>48950</v>
      </c>
      <c r="D10" s="58">
        <v>48950</v>
      </c>
      <c r="E10" s="8">
        <f>+D10-C10</f>
        <v>0</v>
      </c>
      <c r="F10" s="6">
        <f>D10/C10*100</f>
        <v>100</v>
      </c>
      <c r="G10" s="43"/>
    </row>
    <row r="11" spans="1:7" ht="27.75" customHeight="1">
      <c r="A11" s="21" t="s">
        <v>95</v>
      </c>
      <c r="B11" s="11" t="s">
        <v>9</v>
      </c>
      <c r="C11" s="60">
        <v>49230</v>
      </c>
      <c r="D11" s="58">
        <v>0</v>
      </c>
      <c r="E11" s="8">
        <f>+D11-C11</f>
        <v>-49230</v>
      </c>
      <c r="F11" s="6">
        <v>0</v>
      </c>
      <c r="G11" s="43"/>
    </row>
    <row r="12" spans="1:7" ht="28.5" customHeight="1">
      <c r="A12" s="21" t="s">
        <v>101</v>
      </c>
      <c r="B12" s="11" t="s">
        <v>15</v>
      </c>
      <c r="C12" s="60">
        <v>0</v>
      </c>
      <c r="D12" s="58">
        <v>7080</v>
      </c>
      <c r="E12" s="8">
        <f>+D12-C12</f>
        <v>7080</v>
      </c>
      <c r="F12" s="6">
        <v>0</v>
      </c>
      <c r="G12" s="43"/>
    </row>
    <row r="13" spans="1:7" ht="13.5" customHeight="1">
      <c r="A13" s="21" t="s">
        <v>104</v>
      </c>
      <c r="B13" s="11" t="s">
        <v>52</v>
      </c>
      <c r="C13" s="60">
        <v>144432</v>
      </c>
      <c r="D13" s="58">
        <v>0</v>
      </c>
      <c r="E13" s="8">
        <f>D13-C13</f>
        <v>-144432</v>
      </c>
      <c r="F13" s="6">
        <v>0</v>
      </c>
      <c r="G13" s="43"/>
    </row>
    <row r="14" spans="1:6" ht="13.5" customHeight="1">
      <c r="A14" s="5" t="s">
        <v>181</v>
      </c>
      <c r="B14" s="11" t="s">
        <v>17</v>
      </c>
      <c r="C14" s="60">
        <v>2075735</v>
      </c>
      <c r="D14" s="58">
        <v>46458</v>
      </c>
      <c r="E14" s="8">
        <f aca="true" t="shared" si="0" ref="E14:E56">+D14-C14</f>
        <v>-2029277</v>
      </c>
      <c r="F14" s="6">
        <f>+D14/C14*100</f>
        <v>2.238146969627626</v>
      </c>
    </row>
    <row r="15" spans="1:6" ht="25.5">
      <c r="A15" s="21" t="s">
        <v>182</v>
      </c>
      <c r="B15" s="11" t="s">
        <v>70</v>
      </c>
      <c r="C15" s="60">
        <v>881435</v>
      </c>
      <c r="D15" s="58">
        <v>0</v>
      </c>
      <c r="E15" s="8">
        <f>+D15-C15</f>
        <v>-881435</v>
      </c>
      <c r="F15" s="6">
        <v>0</v>
      </c>
    </row>
    <row r="16" spans="1:6" ht="26.25" customHeight="1">
      <c r="A16" s="21">
        <v>217461</v>
      </c>
      <c r="B16" s="11" t="s">
        <v>20</v>
      </c>
      <c r="C16" s="60">
        <v>3018247</v>
      </c>
      <c r="D16" s="58">
        <v>0</v>
      </c>
      <c r="E16" s="8">
        <f t="shared" si="0"/>
        <v>-3018247</v>
      </c>
      <c r="F16" s="6">
        <f>+D16/C16*100</f>
        <v>0</v>
      </c>
    </row>
    <row r="17" spans="1:6" ht="25.5" customHeight="1">
      <c r="A17" s="21" t="s">
        <v>183</v>
      </c>
      <c r="B17" s="11" t="s">
        <v>71</v>
      </c>
      <c r="C17" s="60">
        <v>7500</v>
      </c>
      <c r="D17" s="58">
        <v>4200</v>
      </c>
      <c r="E17" s="8">
        <f t="shared" si="0"/>
        <v>-3300</v>
      </c>
      <c r="F17" s="6">
        <f>+D17/C17*100</f>
        <v>56.00000000000001</v>
      </c>
    </row>
    <row r="18" spans="1:6" ht="66" customHeight="1">
      <c r="A18" s="21" t="s">
        <v>184</v>
      </c>
      <c r="B18" s="11" t="s">
        <v>72</v>
      </c>
      <c r="C18" s="60">
        <v>9297</v>
      </c>
      <c r="D18" s="58">
        <v>0</v>
      </c>
      <c r="E18" s="8">
        <f t="shared" si="0"/>
        <v>-9297</v>
      </c>
      <c r="F18" s="6">
        <f>+D18/C18*100</f>
        <v>0</v>
      </c>
    </row>
    <row r="19" spans="1:6" ht="13.5" customHeight="1">
      <c r="A19" s="21" t="s">
        <v>185</v>
      </c>
      <c r="B19" s="11" t="s">
        <v>47</v>
      </c>
      <c r="C19" s="60">
        <v>289069</v>
      </c>
      <c r="D19" s="58">
        <v>0</v>
      </c>
      <c r="E19" s="8">
        <f t="shared" si="0"/>
        <v>-289069</v>
      </c>
      <c r="F19" s="6">
        <f>+D19/C19*100</f>
        <v>0</v>
      </c>
    </row>
    <row r="20" spans="1:6" ht="26.25" customHeight="1">
      <c r="A20" s="21" t="s">
        <v>112</v>
      </c>
      <c r="B20" s="11" t="s">
        <v>24</v>
      </c>
      <c r="C20" s="60">
        <v>75938</v>
      </c>
      <c r="D20" s="58">
        <v>0</v>
      </c>
      <c r="E20" s="8">
        <f t="shared" si="0"/>
        <v>-75938</v>
      </c>
      <c r="F20" s="6">
        <f>+D20/C20*100</f>
        <v>0</v>
      </c>
    </row>
    <row r="21" spans="1:6" ht="25.5" customHeight="1">
      <c r="A21" s="19" t="s">
        <v>89</v>
      </c>
      <c r="B21" s="24" t="s">
        <v>90</v>
      </c>
      <c r="C21" s="46">
        <f>C22</f>
        <v>6577492</v>
      </c>
      <c r="D21" s="46">
        <f>D22</f>
        <v>475484.08</v>
      </c>
      <c r="E21" s="49">
        <f>E22</f>
        <v>-6102007.92</v>
      </c>
      <c r="F21" s="50">
        <f>F22</f>
        <v>7.228957176990866</v>
      </c>
    </row>
    <row r="22" spans="1:6" ht="25.5" customHeight="1">
      <c r="A22" s="19" t="s">
        <v>91</v>
      </c>
      <c r="B22" s="24" t="s">
        <v>196</v>
      </c>
      <c r="C22" s="46">
        <f>C23+C24+C25+C26+C27+C28</f>
        <v>6577492</v>
      </c>
      <c r="D22" s="46">
        <f>D23+D24+D25+D26+D27+D28</f>
        <v>475484.08</v>
      </c>
      <c r="E22" s="49">
        <f>D22-C22</f>
        <v>-6102007.92</v>
      </c>
      <c r="F22" s="50">
        <f>D22/C22*100</f>
        <v>7.228957176990866</v>
      </c>
    </row>
    <row r="23" spans="1:6" ht="15" customHeight="1">
      <c r="A23" s="21" t="s">
        <v>114</v>
      </c>
      <c r="B23" s="11" t="s">
        <v>25</v>
      </c>
      <c r="C23" s="60">
        <v>4570588</v>
      </c>
      <c r="D23" s="58">
        <v>433971.14</v>
      </c>
      <c r="E23" s="8">
        <f t="shared" si="0"/>
        <v>-4136616.86</v>
      </c>
      <c r="F23" s="6">
        <f>+D23/C23*100</f>
        <v>9.494864555720184</v>
      </c>
    </row>
    <row r="24" spans="1:6" ht="27" customHeight="1">
      <c r="A24" s="21">
        <v>611020</v>
      </c>
      <c r="B24" s="11" t="s">
        <v>54</v>
      </c>
      <c r="C24" s="60">
        <v>1480066</v>
      </c>
      <c r="D24" s="58">
        <v>34313.81</v>
      </c>
      <c r="E24" s="8">
        <f t="shared" si="0"/>
        <v>-1445752.19</v>
      </c>
      <c r="F24" s="6">
        <f>+D24/C24*100</f>
        <v>2.318397287688522</v>
      </c>
    </row>
    <row r="25" spans="1:6" ht="25.5" customHeight="1">
      <c r="A25" s="21" t="s">
        <v>186</v>
      </c>
      <c r="B25" s="11" t="s">
        <v>56</v>
      </c>
      <c r="C25" s="60">
        <v>249686</v>
      </c>
      <c r="D25" s="58">
        <v>3900</v>
      </c>
      <c r="E25" s="8">
        <f t="shared" si="0"/>
        <v>-245786</v>
      </c>
      <c r="F25" s="6">
        <f>+D25/C25*100</f>
        <v>1.561961824051008</v>
      </c>
    </row>
    <row r="26" spans="1:6" ht="15" customHeight="1">
      <c r="A26" s="21" t="s">
        <v>118</v>
      </c>
      <c r="B26" s="11" t="s">
        <v>26</v>
      </c>
      <c r="C26" s="60">
        <v>0</v>
      </c>
      <c r="D26" s="58">
        <v>919.13</v>
      </c>
      <c r="E26" s="8">
        <f t="shared" si="0"/>
        <v>919.13</v>
      </c>
      <c r="F26" s="6">
        <v>0</v>
      </c>
    </row>
    <row r="27" spans="1:6" ht="25.5" customHeight="1">
      <c r="A27" s="21" t="s">
        <v>120</v>
      </c>
      <c r="B27" s="11" t="s">
        <v>58</v>
      </c>
      <c r="C27" s="60">
        <v>0</v>
      </c>
      <c r="D27" s="58">
        <v>2380</v>
      </c>
      <c r="E27" s="8">
        <f t="shared" si="0"/>
        <v>2380</v>
      </c>
      <c r="F27" s="6">
        <v>0</v>
      </c>
    </row>
    <row r="28" spans="1:6" ht="40.5" customHeight="1">
      <c r="A28" s="21" t="s">
        <v>123</v>
      </c>
      <c r="B28" s="11" t="s">
        <v>61</v>
      </c>
      <c r="C28" s="60">
        <v>277152</v>
      </c>
      <c r="D28" s="58">
        <v>0</v>
      </c>
      <c r="E28" s="8">
        <f>D28/C28*100</f>
        <v>0</v>
      </c>
      <c r="F28" s="6">
        <v>0</v>
      </c>
    </row>
    <row r="29" spans="1:6" ht="38.25">
      <c r="A29" s="44" t="s">
        <v>125</v>
      </c>
      <c r="B29" s="24" t="s">
        <v>201</v>
      </c>
      <c r="C29" s="46">
        <f>C30</f>
        <v>301034</v>
      </c>
      <c r="D29" s="47">
        <f>D30</f>
        <v>155766.97</v>
      </c>
      <c r="E29" s="49">
        <f>E30</f>
        <v>-145267.03</v>
      </c>
      <c r="F29" s="50">
        <f>F30</f>
        <v>51.74397908541892</v>
      </c>
    </row>
    <row r="30" spans="1:6" ht="38.25">
      <c r="A30" s="44" t="s">
        <v>126</v>
      </c>
      <c r="B30" s="24" t="s">
        <v>187</v>
      </c>
      <c r="C30" s="46">
        <f>C31+C32+C33</f>
        <v>301034</v>
      </c>
      <c r="D30" s="46">
        <f>D31+D32+D33</f>
        <v>155766.97</v>
      </c>
      <c r="E30" s="49">
        <f>D30-C30</f>
        <v>-145267.03</v>
      </c>
      <c r="F30" s="50">
        <f>D30/C30*100</f>
        <v>51.74397908541892</v>
      </c>
    </row>
    <row r="31" spans="1:6" ht="25.5">
      <c r="A31" s="21" t="s">
        <v>127</v>
      </c>
      <c r="B31" s="11" t="s">
        <v>53</v>
      </c>
      <c r="C31" s="60">
        <v>100834</v>
      </c>
      <c r="D31" s="58">
        <v>0</v>
      </c>
      <c r="E31" s="8">
        <f t="shared" si="0"/>
        <v>-100834</v>
      </c>
      <c r="F31" s="6">
        <f>+D31/C31*100</f>
        <v>0</v>
      </c>
    </row>
    <row r="32" spans="1:6" ht="38.25">
      <c r="A32" s="21" t="s">
        <v>134</v>
      </c>
      <c r="B32" s="11" t="s">
        <v>32</v>
      </c>
      <c r="C32" s="60">
        <v>143700</v>
      </c>
      <c r="D32" s="58">
        <v>85224.97</v>
      </c>
      <c r="E32" s="8">
        <f>+D32-C32</f>
        <v>-58475.03</v>
      </c>
      <c r="F32" s="6">
        <f>+D32/C32*100</f>
        <v>59.30756437021573</v>
      </c>
    </row>
    <row r="33" spans="1:6" ht="25.5">
      <c r="A33" s="21" t="s">
        <v>135</v>
      </c>
      <c r="B33" s="11" t="s">
        <v>33</v>
      </c>
      <c r="C33" s="60">
        <v>56500</v>
      </c>
      <c r="D33" s="58">
        <v>70542</v>
      </c>
      <c r="E33" s="8">
        <f>+D33-C33</f>
        <v>14042</v>
      </c>
      <c r="F33" s="6">
        <f>+D33/C33*100</f>
        <v>124.85309734513275</v>
      </c>
    </row>
    <row r="34" spans="1:6" ht="25.5">
      <c r="A34" s="19" t="s">
        <v>143</v>
      </c>
      <c r="B34" s="24" t="s">
        <v>144</v>
      </c>
      <c r="C34" s="46">
        <f>C35</f>
        <v>2145399</v>
      </c>
      <c r="D34" s="47">
        <f>D35</f>
        <v>215532.25</v>
      </c>
      <c r="E34" s="49">
        <f>E35</f>
        <v>-1929866.75</v>
      </c>
      <c r="F34" s="50">
        <f>F35</f>
        <v>10.046254799223828</v>
      </c>
    </row>
    <row r="35" spans="1:6" ht="25.5">
      <c r="A35" s="19" t="s">
        <v>146</v>
      </c>
      <c r="B35" s="24" t="s">
        <v>145</v>
      </c>
      <c r="C35" s="46">
        <f>C36+C37+C38+C39+C40+C41</f>
        <v>2145399</v>
      </c>
      <c r="D35" s="46">
        <f>D36+D37+D38+D39+D40+D41</f>
        <v>215532.25</v>
      </c>
      <c r="E35" s="49">
        <f>D35-C35</f>
        <v>-1929866.75</v>
      </c>
      <c r="F35" s="50">
        <f>D35/C35*100</f>
        <v>10.046254799223828</v>
      </c>
    </row>
    <row r="36" spans="1:6" ht="25.5">
      <c r="A36" s="21" t="s">
        <v>147</v>
      </c>
      <c r="B36" s="11" t="s">
        <v>53</v>
      </c>
      <c r="C36" s="60">
        <v>35952</v>
      </c>
      <c r="D36" s="58">
        <v>0</v>
      </c>
      <c r="E36" s="8">
        <f t="shared" si="0"/>
        <v>-35952</v>
      </c>
      <c r="F36" s="6">
        <f aca="true" t="shared" si="1" ref="F36:F41">+D36/C36*100</f>
        <v>0</v>
      </c>
    </row>
    <row r="37" spans="1:6" ht="12.75">
      <c r="A37" s="21" t="s">
        <v>148</v>
      </c>
      <c r="B37" s="11" t="s">
        <v>65</v>
      </c>
      <c r="C37" s="60">
        <v>1556266</v>
      </c>
      <c r="D37" s="58">
        <v>63811.44</v>
      </c>
      <c r="E37" s="8">
        <f>+D37-C37</f>
        <v>-1492454.56</v>
      </c>
      <c r="F37" s="6">
        <f t="shared" si="1"/>
        <v>4.100291338370176</v>
      </c>
    </row>
    <row r="38" spans="1:6" ht="12.75">
      <c r="A38" s="21" t="s">
        <v>150</v>
      </c>
      <c r="B38" s="11" t="s">
        <v>37</v>
      </c>
      <c r="C38" s="60">
        <v>57300</v>
      </c>
      <c r="D38" s="58">
        <v>113815.61</v>
      </c>
      <c r="E38" s="8">
        <f>+D38-C38</f>
        <v>56515.61</v>
      </c>
      <c r="F38" s="6">
        <f t="shared" si="1"/>
        <v>198.6310820244328</v>
      </c>
    </row>
    <row r="39" spans="1:6" ht="15" customHeight="1">
      <c r="A39" s="21" t="s">
        <v>151</v>
      </c>
      <c r="B39" s="11" t="s">
        <v>38</v>
      </c>
      <c r="C39" s="60">
        <v>77000</v>
      </c>
      <c r="D39" s="58">
        <v>417</v>
      </c>
      <c r="E39" s="8">
        <f t="shared" si="0"/>
        <v>-76583</v>
      </c>
      <c r="F39" s="6">
        <f t="shared" si="1"/>
        <v>0.5415584415584416</v>
      </c>
    </row>
    <row r="40" spans="1:6" ht="27" customHeight="1">
      <c r="A40" s="21" t="s">
        <v>152</v>
      </c>
      <c r="B40" s="11" t="s">
        <v>39</v>
      </c>
      <c r="C40" s="60">
        <v>400881</v>
      </c>
      <c r="D40" s="58">
        <v>37488.2</v>
      </c>
      <c r="E40" s="8">
        <f t="shared" si="0"/>
        <v>-363392.8</v>
      </c>
      <c r="F40" s="6">
        <f t="shared" si="1"/>
        <v>9.351453423834005</v>
      </c>
    </row>
    <row r="41" spans="1:6" ht="12.75" customHeight="1">
      <c r="A41" s="21" t="s">
        <v>153</v>
      </c>
      <c r="B41" s="11" t="s">
        <v>40</v>
      </c>
      <c r="C41" s="60">
        <v>18000</v>
      </c>
      <c r="D41" s="58">
        <v>0</v>
      </c>
      <c r="E41" s="8">
        <f t="shared" si="0"/>
        <v>-18000</v>
      </c>
      <c r="F41" s="6">
        <f t="shared" si="1"/>
        <v>0</v>
      </c>
    </row>
    <row r="42" spans="1:6" ht="38.25">
      <c r="A42" s="19" t="s">
        <v>156</v>
      </c>
      <c r="B42" s="24" t="s">
        <v>154</v>
      </c>
      <c r="C42" s="46">
        <f>C43</f>
        <v>25186643</v>
      </c>
      <c r="D42" s="47">
        <f>D43</f>
        <v>62983</v>
      </c>
      <c r="E42" s="49">
        <f>E43</f>
        <v>-25249626</v>
      </c>
      <c r="F42" s="50">
        <f>F43</f>
        <v>0.25006508410033046</v>
      </c>
    </row>
    <row r="43" spans="1:6" ht="26.25" customHeight="1">
      <c r="A43" s="19" t="s">
        <v>157</v>
      </c>
      <c r="B43" s="24" t="s">
        <v>155</v>
      </c>
      <c r="C43" s="46">
        <f>C44+C45+C46+C47+C48+C49+C50+C51+C52+C53+C54+C55+C56</f>
        <v>25186643</v>
      </c>
      <c r="D43" s="46">
        <f>D44+D45+D46+D47+D48+D49+D50+D51+D52+D53+D54+D55+D56</f>
        <v>62983</v>
      </c>
      <c r="E43" s="49">
        <f>-D43-C43</f>
        <v>-25249626</v>
      </c>
      <c r="F43" s="50">
        <f>D43/C43*100</f>
        <v>0.25006508410033046</v>
      </c>
    </row>
    <row r="44" spans="1:6" ht="57.75" customHeight="1">
      <c r="A44" s="21" t="s">
        <v>158</v>
      </c>
      <c r="B44" s="11" t="s">
        <v>6</v>
      </c>
      <c r="C44" s="60">
        <f>26756+7505</f>
        <v>34261</v>
      </c>
      <c r="D44" s="58">
        <v>0</v>
      </c>
      <c r="E44" s="8">
        <f t="shared" si="0"/>
        <v>-34261</v>
      </c>
      <c r="F44" s="6">
        <f>+D44/C44*100</f>
        <v>0</v>
      </c>
    </row>
    <row r="45" spans="1:6" ht="15" customHeight="1">
      <c r="A45" s="21" t="s">
        <v>188</v>
      </c>
      <c r="B45" s="11" t="s">
        <v>25</v>
      </c>
      <c r="C45" s="60">
        <v>1406130</v>
      </c>
      <c r="D45" s="58">
        <v>0</v>
      </c>
      <c r="E45" s="8">
        <f t="shared" si="0"/>
        <v>-1406130</v>
      </c>
      <c r="F45" s="6">
        <f>+D45/C45*100</f>
        <v>0</v>
      </c>
    </row>
    <row r="46" spans="1:6" ht="24" customHeight="1">
      <c r="A46" s="21">
        <v>1511020</v>
      </c>
      <c r="B46" s="11" t="s">
        <v>54</v>
      </c>
      <c r="C46" s="60">
        <v>4290584</v>
      </c>
      <c r="D46" s="58">
        <v>0</v>
      </c>
      <c r="E46" s="8">
        <f t="shared" si="0"/>
        <v>-4290584</v>
      </c>
      <c r="F46" s="6">
        <f>+D46/C46*100</f>
        <v>0</v>
      </c>
    </row>
    <row r="47" spans="1:6" ht="24" customHeight="1">
      <c r="A47" s="21" t="s">
        <v>189</v>
      </c>
      <c r="B47" s="11" t="s">
        <v>56</v>
      </c>
      <c r="C47" s="60">
        <v>10000059</v>
      </c>
      <c r="D47" s="58">
        <v>0</v>
      </c>
      <c r="E47" s="8">
        <f aca="true" t="shared" si="2" ref="E47:E54">+D47-C47</f>
        <v>-10000059</v>
      </c>
      <c r="F47" s="6">
        <f aca="true" t="shared" si="3" ref="F47:F54">+D47/C47*100</f>
        <v>0</v>
      </c>
    </row>
    <row r="48" spans="1:6" ht="15" customHeight="1">
      <c r="A48" s="21" t="s">
        <v>190</v>
      </c>
      <c r="B48" s="11" t="s">
        <v>8</v>
      </c>
      <c r="C48" s="60">
        <v>279626</v>
      </c>
      <c r="D48" s="58">
        <v>0</v>
      </c>
      <c r="E48" s="8">
        <f t="shared" si="2"/>
        <v>-279626</v>
      </c>
      <c r="F48" s="6">
        <f t="shared" si="3"/>
        <v>0</v>
      </c>
    </row>
    <row r="49" spans="1:6" ht="24" customHeight="1">
      <c r="A49" s="21" t="s">
        <v>162</v>
      </c>
      <c r="B49" s="11" t="s">
        <v>39</v>
      </c>
      <c r="C49" s="60">
        <v>1534907</v>
      </c>
      <c r="D49" s="58">
        <v>0</v>
      </c>
      <c r="E49" s="8">
        <f t="shared" si="2"/>
        <v>-1534907</v>
      </c>
      <c r="F49" s="6">
        <f t="shared" si="3"/>
        <v>0</v>
      </c>
    </row>
    <row r="50" spans="1:6" ht="15" customHeight="1">
      <c r="A50" s="21" t="s">
        <v>163</v>
      </c>
      <c r="B50" s="11" t="s">
        <v>17</v>
      </c>
      <c r="C50" s="60">
        <f>58000</f>
        <v>58000</v>
      </c>
      <c r="D50" s="58">
        <v>0</v>
      </c>
      <c r="E50" s="8">
        <f t="shared" si="2"/>
        <v>-58000</v>
      </c>
      <c r="F50" s="6">
        <f t="shared" si="3"/>
        <v>0</v>
      </c>
    </row>
    <row r="51" spans="1:6" ht="15" customHeight="1">
      <c r="A51" s="21" t="s">
        <v>191</v>
      </c>
      <c r="B51" s="11" t="s">
        <v>73</v>
      </c>
      <c r="C51" s="60">
        <f>2115729+57812</f>
        <v>2173541</v>
      </c>
      <c r="D51" s="58">
        <v>62983</v>
      </c>
      <c r="E51" s="8">
        <f t="shared" si="2"/>
        <v>-2110558</v>
      </c>
      <c r="F51" s="6">
        <f t="shared" si="3"/>
        <v>2.897713914759372</v>
      </c>
    </row>
    <row r="52" spans="1:6" ht="15" customHeight="1">
      <c r="A52" s="21">
        <v>1517322</v>
      </c>
      <c r="B52" s="11" t="s">
        <v>74</v>
      </c>
      <c r="C52" s="60">
        <v>100740</v>
      </c>
      <c r="D52" s="58">
        <v>0</v>
      </c>
      <c r="E52" s="8">
        <f t="shared" si="2"/>
        <v>-100740</v>
      </c>
      <c r="F52" s="6">
        <f t="shared" si="3"/>
        <v>0</v>
      </c>
    </row>
    <row r="53" spans="1:6" ht="15" customHeight="1">
      <c r="A53" s="21" t="s">
        <v>192</v>
      </c>
      <c r="B53" s="11" t="s">
        <v>75</v>
      </c>
      <c r="C53" s="60">
        <f>259963</f>
        <v>259963</v>
      </c>
      <c r="D53" s="58">
        <v>0</v>
      </c>
      <c r="E53" s="8">
        <f t="shared" si="2"/>
        <v>-259963</v>
      </c>
      <c r="F53" s="6">
        <f t="shared" si="3"/>
        <v>0</v>
      </c>
    </row>
    <row r="54" spans="1:6" ht="15" customHeight="1">
      <c r="A54" s="21" t="s">
        <v>193</v>
      </c>
      <c r="B54" s="11" t="s">
        <v>76</v>
      </c>
      <c r="C54" s="60">
        <v>9754</v>
      </c>
      <c r="D54" s="58">
        <v>0</v>
      </c>
      <c r="E54" s="8">
        <f t="shared" si="2"/>
        <v>-9754</v>
      </c>
      <c r="F54" s="6">
        <f t="shared" si="3"/>
        <v>0</v>
      </c>
    </row>
    <row r="55" spans="1:6" ht="25.5" customHeight="1">
      <c r="A55" s="21" t="s">
        <v>194</v>
      </c>
      <c r="B55" s="11" t="s">
        <v>46</v>
      </c>
      <c r="C55" s="60">
        <f>2987129+20160</f>
        <v>3007289</v>
      </c>
      <c r="D55" s="58">
        <v>0</v>
      </c>
      <c r="E55" s="8">
        <f t="shared" si="0"/>
        <v>-3007289</v>
      </c>
      <c r="F55" s="6">
        <f>+D55/C55*100</f>
        <v>0</v>
      </c>
    </row>
    <row r="56" spans="1:6" ht="25.5">
      <c r="A56" s="21" t="s">
        <v>195</v>
      </c>
      <c r="B56" s="11" t="s">
        <v>20</v>
      </c>
      <c r="C56" s="60">
        <f>1931789+100000</f>
        <v>2031789</v>
      </c>
      <c r="D56" s="58">
        <v>0</v>
      </c>
      <c r="E56" s="8">
        <f t="shared" si="0"/>
        <v>-2031789</v>
      </c>
      <c r="F56" s="6">
        <f>+D56/C56*100</f>
        <v>0</v>
      </c>
    </row>
    <row r="57" spans="1:6" ht="26.25" customHeight="1">
      <c r="A57" s="19" t="s">
        <v>168</v>
      </c>
      <c r="B57" s="24" t="s">
        <v>169</v>
      </c>
      <c r="C57" s="46">
        <f>C58</f>
        <v>104000</v>
      </c>
      <c r="D57" s="47">
        <f>D58</f>
        <v>0</v>
      </c>
      <c r="E57" s="49">
        <f>E58</f>
        <v>-104000</v>
      </c>
      <c r="F57" s="50">
        <f>F58</f>
        <v>0</v>
      </c>
    </row>
    <row r="58" spans="1:6" ht="26.25" customHeight="1">
      <c r="A58" s="19" t="s">
        <v>171</v>
      </c>
      <c r="B58" s="24" t="s">
        <v>170</v>
      </c>
      <c r="C58" s="46">
        <f>C59</f>
        <v>104000</v>
      </c>
      <c r="D58" s="46">
        <f>D59</f>
        <v>0</v>
      </c>
      <c r="E58" s="49">
        <f>D58-C58</f>
        <v>-104000</v>
      </c>
      <c r="F58" s="50">
        <f>D58/C58*100</f>
        <v>0</v>
      </c>
    </row>
    <row r="59" spans="1:6" ht="25.5">
      <c r="A59" s="21" t="s">
        <v>172</v>
      </c>
      <c r="B59" s="11" t="s">
        <v>53</v>
      </c>
      <c r="C59" s="58">
        <v>104000</v>
      </c>
      <c r="D59" s="4">
        <v>0</v>
      </c>
      <c r="E59" s="8">
        <f>+D59-C59</f>
        <v>-104000</v>
      </c>
      <c r="F59" s="6">
        <f>+D59/C59*100</f>
        <v>0</v>
      </c>
    </row>
    <row r="60" spans="1:6" ht="31.5" customHeight="1">
      <c r="A60" s="38"/>
      <c r="B60" s="66" t="s">
        <v>178</v>
      </c>
      <c r="C60" s="48">
        <f>C6+C21+C29+C34+C42+C57</f>
        <v>41274010</v>
      </c>
      <c r="D60" s="48">
        <f>D6+D21+D29+D34+D42+D57</f>
        <v>1016454.3</v>
      </c>
      <c r="E60" s="49">
        <f>D60-C60</f>
        <v>-40257555.7</v>
      </c>
      <c r="F60" s="50">
        <f>+D60/C60*100</f>
        <v>2.4626981967586867</v>
      </c>
    </row>
    <row r="63" spans="1:6" ht="12.75">
      <c r="A63" s="31" t="s">
        <v>80</v>
      </c>
      <c r="B63" s="32"/>
      <c r="C63" s="33"/>
      <c r="D63" s="33"/>
      <c r="E63" s="34" t="s">
        <v>81</v>
      </c>
      <c r="F63" s="59"/>
    </row>
    <row r="64" spans="1:6" ht="12.75">
      <c r="A64" s="31"/>
      <c r="B64" s="32"/>
      <c r="C64" s="33"/>
      <c r="D64" s="33"/>
      <c r="E64" s="34"/>
      <c r="F64" s="59"/>
    </row>
    <row r="65" spans="1:6" ht="17.25" customHeight="1">
      <c r="A65" s="37" t="s">
        <v>42</v>
      </c>
      <c r="B65" s="32"/>
      <c r="C65" s="30"/>
      <c r="D65" s="30"/>
      <c r="E65" s="30"/>
      <c r="F65" s="59"/>
    </row>
    <row r="66" spans="1:6" ht="12.75">
      <c r="A66" s="3" t="s">
        <v>43</v>
      </c>
      <c r="B66" s="3"/>
      <c r="C66" s="30"/>
      <c r="D66" s="30"/>
      <c r="E66" s="30"/>
      <c r="F66" s="59"/>
    </row>
    <row r="67" spans="1:6" ht="12.75">
      <c r="A67" s="3" t="s">
        <v>44</v>
      </c>
      <c r="B67" s="3"/>
      <c r="C67" s="30"/>
      <c r="D67" s="30"/>
      <c r="E67" s="30" t="s">
        <v>51</v>
      </c>
      <c r="F67" s="59"/>
    </row>
  </sheetData>
  <sheetProtection/>
  <mergeCells count="2">
    <mergeCell ref="C2:D2"/>
    <mergeCell ref="A3:L3"/>
  </mergeCells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2021-05-31T07:04:01Z</cp:lastPrinted>
  <dcterms:created xsi:type="dcterms:W3CDTF">2015-04-15T06:48:28Z</dcterms:created>
  <dcterms:modified xsi:type="dcterms:W3CDTF">2021-05-31T07:04:04Z</dcterms:modified>
  <cp:category/>
  <cp:version/>
  <cp:contentType/>
  <cp:contentStatus/>
</cp:coreProperties>
</file>